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1"/>
  </bookViews>
  <sheets>
    <sheet name="REPARTIZARE FOND TRIM I2016" sheetId="1" r:id="rId1"/>
    <sheet name="calcul val contr trimI2016" sheetId="2" r:id="rId2"/>
    <sheet name="calcul val contr trimI recalc)" sheetId="3" r:id="rId3"/>
  </sheets>
  <definedNames>
    <definedName name="_xlnm.Print_Area" localSheetId="2">'calcul val contr trimI recalc)'!$A$1:$K$88</definedName>
    <definedName name="_xlnm.Print_Area" localSheetId="1">'calcul val contr trimI2016'!$A$1:$K$88</definedName>
    <definedName name="_xlnm.Print_Area" localSheetId="0">'REPARTIZARE FOND TRIM I2016'!$A$1:$H$18</definedName>
  </definedNames>
  <calcPr fullCalcOnLoad="1"/>
</workbook>
</file>

<file path=xl/sharedStrings.xml><?xml version="1.0" encoding="utf-8"?>
<sst xmlns="http://schemas.openxmlformats.org/spreadsheetml/2006/main" count="299" uniqueCount="121">
  <si>
    <t>60%ANALIZE</t>
  </si>
  <si>
    <t>40%RADIOL</t>
  </si>
  <si>
    <t>DIN CARE</t>
  </si>
  <si>
    <t>97%ANALIZE</t>
  </si>
  <si>
    <t>3%HISTO</t>
  </si>
  <si>
    <t>59%INALTA PER</t>
  </si>
  <si>
    <t>37,5%RAD TR</t>
  </si>
  <si>
    <t>1,5%explo</t>
  </si>
  <si>
    <t>2%ecogr</t>
  </si>
  <si>
    <t>BUGET 01,01,2016-31,03,2016</t>
  </si>
  <si>
    <r>
      <t xml:space="preserve">                                    </t>
    </r>
    <r>
      <rPr>
        <b/>
        <sz val="12"/>
        <rFont val="Arial Narrow"/>
        <family val="2"/>
      </rPr>
      <t xml:space="preserve">INVESTIGATII  PARACLINICE analize de laborator </t>
    </r>
  </si>
  <si>
    <t>Prevedere buget trim I 2016</t>
  </si>
  <si>
    <t>Lei</t>
  </si>
  <si>
    <t xml:space="preserve">Nota :Punctajul va putea suferi modificari in functie de rezultatele verificarii, de catre CAS BN, a capacitatii </t>
  </si>
  <si>
    <t>analize</t>
  </si>
  <si>
    <t xml:space="preserve">tehnice  a fiecarui furnizor </t>
  </si>
  <si>
    <t>histopat</t>
  </si>
  <si>
    <t>PUNCTAJ   REALIZAT</t>
  </si>
  <si>
    <t>1,Criteriu de evaluare a resurselor</t>
  </si>
  <si>
    <t>50% din total fonduri repartizate</t>
  </si>
  <si>
    <t>Fond individ.</t>
  </si>
  <si>
    <t>Punctaj evaluare resurse</t>
  </si>
  <si>
    <t>Furnizor de servicii</t>
  </si>
  <si>
    <t>Punctaj</t>
  </si>
  <si>
    <t>alocat</t>
  </si>
  <si>
    <t>R.tehnice</t>
  </si>
  <si>
    <t>R.umane</t>
  </si>
  <si>
    <t>Logistica</t>
  </si>
  <si>
    <t>T O T A L</t>
  </si>
  <si>
    <t>SC DORNA MEDICAL  SRL</t>
  </si>
  <si>
    <t>SC MURIVISAN  SRL - Bistrita</t>
  </si>
  <si>
    <t>SC MURIVISAN  SRL - Beclean</t>
  </si>
  <si>
    <t xml:space="preserve">SC OPTIMUS MEDICA SRL </t>
  </si>
  <si>
    <t>Fond alocat</t>
  </si>
  <si>
    <t>Numar puncte</t>
  </si>
  <si>
    <t>Valoarea unui</t>
  </si>
  <si>
    <t>SC HOLISTIC  SRL</t>
  </si>
  <si>
    <t>subcriteriului</t>
  </si>
  <si>
    <t>criteriu</t>
  </si>
  <si>
    <t>punct</t>
  </si>
  <si>
    <t>Spital Jud.de Urgenta BISTRITA</t>
  </si>
  <si>
    <t>2,Criteriul de calitate</t>
  </si>
  <si>
    <t>DIN CARE:</t>
  </si>
  <si>
    <r>
      <t xml:space="preserve">      </t>
    </r>
    <r>
      <rPr>
        <sz val="9"/>
        <rFont val="Arial Narrow"/>
        <family val="2"/>
      </rPr>
      <t>a)  ptr."implementarea sistemului de management al calitatii", 50% din fondurile criteriului de calitate</t>
    </r>
  </si>
  <si>
    <r>
      <t xml:space="preserve">      b</t>
    </r>
    <r>
      <rPr>
        <sz val="9"/>
        <rFont val="Arial Narrow"/>
        <family val="2"/>
      </rPr>
      <t>)  ptr."participarea la schemele de testare a competentei," 50% din fondurile criteriului de calitate</t>
    </r>
  </si>
  <si>
    <t>SPITAL JUDETEAN BISTRITA</t>
  </si>
  <si>
    <t>VALOAREA  FINALA  A  CONTRACTULUI</t>
  </si>
  <si>
    <t>mai-decembrie 2015</t>
  </si>
  <si>
    <t>SUME  CALCULATE</t>
  </si>
  <si>
    <t>TOTAL</t>
  </si>
  <si>
    <t>% din total</t>
  </si>
  <si>
    <t>FURNIZOR de SERVICII</t>
  </si>
  <si>
    <t>evaluare</t>
  </si>
  <si>
    <t>calitate</t>
  </si>
  <si>
    <t>FONDURI</t>
  </si>
  <si>
    <t>Imagistica inalta performanta CT+RMN</t>
  </si>
  <si>
    <t>Fond disponibil=</t>
  </si>
  <si>
    <t>Furnizor servicii</t>
  </si>
  <si>
    <t>Total pct.</t>
  </si>
  <si>
    <t>Tehnic</t>
  </si>
  <si>
    <t xml:space="preserve">Accesorii </t>
  </si>
  <si>
    <t>Valoare pct</t>
  </si>
  <si>
    <t xml:space="preserve">S U M A </t>
  </si>
  <si>
    <t>SC Hiperdia SA</t>
  </si>
  <si>
    <t>SC Murivisan SRL</t>
  </si>
  <si>
    <t>Imagistica traditionala -radiografii +ecografii+mamografii</t>
  </si>
  <si>
    <t>Spital  Bistrita</t>
  </si>
  <si>
    <t>Spital Beclean</t>
  </si>
  <si>
    <t>Spital Nasaud</t>
  </si>
  <si>
    <t>Imagistica traditionala ecografii prin act aditional</t>
  </si>
  <si>
    <t>Adit clinice Spital Beclean</t>
  </si>
  <si>
    <t>Adit Spital Nasaud</t>
  </si>
  <si>
    <t>Adit clinice Sanovil</t>
  </si>
  <si>
    <t>Adit Murivisan</t>
  </si>
  <si>
    <t>Adit MF Chirlejan Mihaela</t>
  </si>
  <si>
    <t>Adit Mariasiu</t>
  </si>
  <si>
    <t>Explorari functionale</t>
  </si>
  <si>
    <t>Adit Chirlejan</t>
  </si>
  <si>
    <t>IAN 2016</t>
  </si>
  <si>
    <t>FEBR2016</t>
  </si>
  <si>
    <t>MART2016</t>
  </si>
  <si>
    <t>TRIM I2016</t>
  </si>
  <si>
    <t>SPIT JUD</t>
  </si>
  <si>
    <t>SPIT NASAUD</t>
  </si>
  <si>
    <t>NR.PCT</t>
  </si>
  <si>
    <t>Valoare</t>
  </si>
  <si>
    <t>ian-mart,2016</t>
  </si>
  <si>
    <t>trim I initial</t>
  </si>
  <si>
    <t>ian</t>
  </si>
  <si>
    <t>feb</t>
  </si>
  <si>
    <t>mar</t>
  </si>
  <si>
    <t>trim I recalc</t>
  </si>
  <si>
    <t>supl/dim</t>
  </si>
  <si>
    <t>FURNIZORI</t>
  </si>
  <si>
    <t>IAN</t>
  </si>
  <si>
    <t>FEB</t>
  </si>
  <si>
    <t>MART</t>
  </si>
  <si>
    <t>TRIM. I</t>
  </si>
  <si>
    <t>APR</t>
  </si>
  <si>
    <t>MAI</t>
  </si>
  <si>
    <t>IUN</t>
  </si>
  <si>
    <t>TRIM. II</t>
  </si>
  <si>
    <t xml:space="preserve">IUL </t>
  </si>
  <si>
    <t>AUG</t>
  </si>
  <si>
    <t>SEPT</t>
  </si>
  <si>
    <t>TRIM.III</t>
  </si>
  <si>
    <t>OCT</t>
  </si>
  <si>
    <t>NOV</t>
  </si>
  <si>
    <t>DEC</t>
  </si>
  <si>
    <t>TRIM.IV</t>
  </si>
  <si>
    <t>TOTAL AN</t>
  </si>
  <si>
    <t>SC DORNA MEDICAL SRL</t>
  </si>
  <si>
    <t>SC MURIVISAN BISTRITA</t>
  </si>
  <si>
    <t>SC MURIVISAN BECLEAN</t>
  </si>
  <si>
    <t>SC OPTIMUS MEDICA SRL</t>
  </si>
  <si>
    <t>SC HOLISTIC SRL</t>
  </si>
  <si>
    <t>SPITAL JUD B-TA- ANALIZE</t>
  </si>
  <si>
    <t>SPITAL JUD B-TA- HISTOPA</t>
  </si>
  <si>
    <t>SPITAL OR.NASAUD- HISTOP</t>
  </si>
  <si>
    <t>Prevedere buget lunile febr si mart</t>
  </si>
  <si>
    <t xml:space="preserve"> INVESTIGATII  PARACLINICE analize de laborator prin diminuare punctaj SC HOLISTIC SRL ca urmare a modificarii structurii de personal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</si>
</sst>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#,##0.0"/>
    <numFmt numFmtId="174" formatCode="mm/yy"/>
    <numFmt numFmtId="175" formatCode="#,##0.000"/>
    <numFmt numFmtId="176" formatCode="0.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name val="Lucida Sans Unicode"/>
      <family val="2"/>
    </font>
    <font>
      <b/>
      <sz val="12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i/>
      <sz val="10"/>
      <name val="Arial"/>
      <family val="2"/>
    </font>
    <font>
      <sz val="9"/>
      <name val="Lucida Sans Unicode"/>
      <family val="2"/>
    </font>
    <font>
      <sz val="11"/>
      <name val="Arial Narrow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8"/>
      <name val="Arial"/>
      <family val="2"/>
    </font>
    <font>
      <b/>
      <sz val="11"/>
      <color indexed="20"/>
      <name val="Calibri"/>
      <family val="2"/>
    </font>
    <font>
      <b/>
      <sz val="14"/>
      <color indexed="20"/>
      <name val="Calibri"/>
      <family val="2"/>
    </font>
    <font>
      <b/>
      <sz val="11"/>
      <name val="Calibri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Calibri"/>
      <family val="2"/>
    </font>
    <font>
      <b/>
      <sz val="11"/>
      <color indexed="36"/>
      <name val="Calibri"/>
      <family val="2"/>
    </font>
    <font>
      <b/>
      <sz val="11"/>
      <color indexed="4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22" fillId="0" borderId="0" xfId="57" applyNumberFormat="1" applyFont="1" applyFill="1" applyBorder="1">
      <alignment/>
      <protection/>
    </xf>
    <xf numFmtId="4" fontId="21" fillId="0" borderId="0" xfId="57" applyNumberFormat="1" applyFont="1" applyFill="1" applyBorder="1">
      <alignment/>
      <protection/>
    </xf>
    <xf numFmtId="4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2" fillId="0" borderId="0" xfId="57" applyNumberFormat="1" applyFont="1" applyFill="1" applyBorder="1" applyAlignment="1">
      <alignment horizontal="center"/>
      <protection/>
    </xf>
    <xf numFmtId="4" fontId="22" fillId="0" borderId="0" xfId="0" applyNumberFormat="1" applyFont="1" applyFill="1" applyBorder="1" applyAlignment="1">
      <alignment/>
    </xf>
    <xf numFmtId="4" fontId="21" fillId="0" borderId="0" xfId="57" applyNumberFormat="1" applyFont="1" applyFill="1" applyBorder="1" applyAlignment="1">
      <alignment horizontal="right"/>
      <protection/>
    </xf>
    <xf numFmtId="4" fontId="21" fillId="0" borderId="0" xfId="57" applyNumberFormat="1" applyFont="1" applyFill="1" applyBorder="1" applyAlignment="1">
      <alignment horizontal="center"/>
      <protection/>
    </xf>
    <xf numFmtId="4" fontId="21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wrapText="1"/>
    </xf>
    <xf numFmtId="4" fontId="22" fillId="0" borderId="0" xfId="0" applyNumberFormat="1" applyFont="1" applyFill="1" applyBorder="1" applyAlignment="1">
      <alignment wrapText="1"/>
    </xf>
    <xf numFmtId="4" fontId="22" fillId="0" borderId="0" xfId="0" applyNumberFormat="1" applyFont="1" applyFill="1" applyBorder="1" applyAlignment="1">
      <alignment horizontal="right" wrapText="1"/>
    </xf>
    <xf numFmtId="4" fontId="21" fillId="0" borderId="0" xfId="57" applyNumberFormat="1" applyFont="1" applyFill="1" applyBorder="1" applyAlignment="1">
      <alignment wrapText="1"/>
      <protection/>
    </xf>
    <xf numFmtId="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17" fontId="22" fillId="0" borderId="0" xfId="0" applyNumberFormat="1" applyFont="1" applyFill="1" applyBorder="1" applyAlignment="1">
      <alignment horizontal="center" wrapText="1"/>
    </xf>
    <xf numFmtId="17" fontId="22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right"/>
    </xf>
    <xf numFmtId="4" fontId="21" fillId="0" borderId="0" xfId="0" applyNumberFormat="1" applyFont="1" applyAlignment="1">
      <alignment/>
    </xf>
    <xf numFmtId="4" fontId="24" fillId="0" borderId="0" xfId="57" applyNumberFormat="1" applyFont="1">
      <alignment/>
      <protection/>
    </xf>
    <xf numFmtId="0" fontId="26" fillId="0" borderId="0" xfId="0" applyFont="1" applyAlignment="1">
      <alignment/>
    </xf>
    <xf numFmtId="4" fontId="27" fillId="0" borderId="0" xfId="57" applyNumberFormat="1" applyFont="1">
      <alignment/>
      <protection/>
    </xf>
    <xf numFmtId="3" fontId="0" fillId="0" borderId="0" xfId="57" applyNumberFormat="1" applyFont="1">
      <alignment/>
      <protection/>
    </xf>
    <xf numFmtId="4" fontId="28" fillId="0" borderId="0" xfId="57" applyNumberFormat="1" applyFont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3" fontId="29" fillId="0" borderId="0" xfId="57" applyNumberFormat="1" applyFont="1" applyBorder="1">
      <alignment/>
      <protection/>
    </xf>
    <xf numFmtId="0" fontId="29" fillId="0" borderId="0" xfId="0" applyFont="1" applyBorder="1" applyAlignment="1">
      <alignment/>
    </xf>
    <xf numFmtId="0" fontId="18" fillId="0" borderId="0" xfId="0" applyFont="1" applyAlignment="1">
      <alignment/>
    </xf>
    <xf numFmtId="4" fontId="30" fillId="0" borderId="0" xfId="57" applyNumberFormat="1" applyFont="1">
      <alignment/>
      <protection/>
    </xf>
    <xf numFmtId="4" fontId="31" fillId="0" borderId="0" xfId="57" applyNumberFormat="1" applyFont="1">
      <alignment/>
      <protection/>
    </xf>
    <xf numFmtId="4" fontId="29" fillId="0" borderId="0" xfId="0" applyNumberFormat="1" applyFont="1" applyAlignment="1">
      <alignment/>
    </xf>
    <xf numFmtId="2" fontId="31" fillId="24" borderId="10" xfId="57" applyNumberFormat="1" applyFont="1" applyFill="1" applyBorder="1">
      <alignment/>
      <protection/>
    </xf>
    <xf numFmtId="2" fontId="32" fillId="24" borderId="10" xfId="57" applyNumberFormat="1" applyFont="1" applyFill="1" applyBorder="1">
      <alignment/>
      <protection/>
    </xf>
    <xf numFmtId="2" fontId="32" fillId="0" borderId="11" xfId="57" applyNumberFormat="1" applyFont="1" applyFill="1" applyBorder="1">
      <alignment/>
      <protection/>
    </xf>
    <xf numFmtId="2" fontId="32" fillId="0" borderId="12" xfId="57" applyNumberFormat="1" applyFont="1" applyFill="1" applyBorder="1">
      <alignment/>
      <protection/>
    </xf>
    <xf numFmtId="2" fontId="28" fillId="0" borderId="13" xfId="57" applyNumberFormat="1" applyFont="1" applyBorder="1">
      <alignment/>
      <protection/>
    </xf>
    <xf numFmtId="2" fontId="28" fillId="0" borderId="0" xfId="57" applyNumberFormat="1" applyFont="1">
      <alignment/>
      <protection/>
    </xf>
    <xf numFmtId="2" fontId="32" fillId="0" borderId="14" xfId="57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0" fontId="29" fillId="0" borderId="0" xfId="0" applyFont="1" applyAlignment="1">
      <alignment/>
    </xf>
    <xf numFmtId="2" fontId="32" fillId="0" borderId="11" xfId="57" applyNumberFormat="1" applyFont="1" applyBorder="1" applyAlignment="1">
      <alignment horizontal="center"/>
      <protection/>
    </xf>
    <xf numFmtId="2" fontId="32" fillId="0" borderId="15" xfId="57" applyNumberFormat="1" applyFont="1" applyBorder="1" applyAlignment="1">
      <alignment horizontal="center"/>
      <protection/>
    </xf>
    <xf numFmtId="0" fontId="29" fillId="0" borderId="11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2" fontId="0" fillId="0" borderId="11" xfId="57" applyNumberFormat="1" applyFont="1" applyBorder="1">
      <alignment/>
      <protection/>
    </xf>
    <xf numFmtId="4" fontId="0" fillId="0" borderId="11" xfId="0" applyNumberFormat="1" applyFont="1" applyBorder="1" applyAlignment="1">
      <alignment/>
    </xf>
    <xf numFmtId="2" fontId="29" fillId="0" borderId="11" xfId="0" applyNumberFormat="1" applyFont="1" applyBorder="1" applyAlignment="1">
      <alignment/>
    </xf>
    <xf numFmtId="2" fontId="29" fillId="0" borderId="16" xfId="0" applyNumberFormat="1" applyFont="1" applyBorder="1" applyAlignment="1">
      <alignment/>
    </xf>
    <xf numFmtId="0" fontId="29" fillId="0" borderId="17" xfId="0" applyFont="1" applyBorder="1" applyAlignment="1">
      <alignment/>
    </xf>
    <xf numFmtId="2" fontId="29" fillId="0" borderId="13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29" fillId="0" borderId="11" xfId="57" applyNumberFormat="1" applyFont="1" applyBorder="1">
      <alignment/>
      <protection/>
    </xf>
    <xf numFmtId="2" fontId="0" fillId="0" borderId="11" xfId="0" applyNumberFormat="1" applyFont="1" applyBorder="1" applyAlignment="1">
      <alignment/>
    </xf>
    <xf numFmtId="2" fontId="28" fillId="0" borderId="18" xfId="57" applyNumberFormat="1" applyFont="1" applyBorder="1" applyAlignment="1">
      <alignment horizontal="center"/>
      <protection/>
    </xf>
    <xf numFmtId="2" fontId="28" fillId="0" borderId="19" xfId="57" applyNumberFormat="1" applyFont="1" applyBorder="1">
      <alignment/>
      <protection/>
    </xf>
    <xf numFmtId="2" fontId="33" fillId="0" borderId="11" xfId="0" applyNumberFormat="1" applyFont="1" applyBorder="1" applyAlignment="1">
      <alignment/>
    </xf>
    <xf numFmtId="2" fontId="33" fillId="0" borderId="16" xfId="0" applyNumberFormat="1" applyFont="1" applyBorder="1" applyAlignment="1">
      <alignment/>
    </xf>
    <xf numFmtId="2" fontId="28" fillId="0" borderId="20" xfId="57" applyNumberFormat="1" applyFont="1" applyBorder="1" applyAlignment="1">
      <alignment horizontal="center"/>
      <protection/>
    </xf>
    <xf numFmtId="2" fontId="28" fillId="0" borderId="14" xfId="57" applyNumberFormat="1" applyFont="1" applyBorder="1" applyAlignment="1">
      <alignment horizontal="center"/>
      <protection/>
    </xf>
    <xf numFmtId="2" fontId="0" fillId="0" borderId="11" xfId="57" applyNumberFormat="1" applyFont="1" applyBorder="1" applyAlignment="1">
      <alignment horizontal="right"/>
      <protection/>
    </xf>
    <xf numFmtId="4" fontId="0" fillId="0" borderId="11" xfId="57" applyNumberFormat="1" applyFont="1" applyBorder="1">
      <alignment/>
      <protection/>
    </xf>
    <xf numFmtId="2" fontId="29" fillId="0" borderId="17" xfId="0" applyNumberFormat="1" applyFont="1" applyBorder="1" applyAlignment="1">
      <alignment/>
    </xf>
    <xf numFmtId="172" fontId="0" fillId="0" borderId="0" xfId="0" applyNumberFormat="1" applyAlignment="1">
      <alignment/>
    </xf>
    <xf numFmtId="2" fontId="32" fillId="0" borderId="11" xfId="57" applyNumberFormat="1" applyFont="1" applyFill="1" applyBorder="1">
      <alignment/>
      <protection/>
    </xf>
    <xf numFmtId="2" fontId="28" fillId="0" borderId="12" xfId="57" applyNumberFormat="1" applyFont="1" applyBorder="1">
      <alignment/>
      <protection/>
    </xf>
    <xf numFmtId="2" fontId="0" fillId="0" borderId="13" xfId="57" applyNumberFormat="1" applyBorder="1">
      <alignment/>
      <protection/>
    </xf>
    <xf numFmtId="4" fontId="32" fillId="0" borderId="0" xfId="57" applyNumberFormat="1" applyFont="1" applyBorder="1" applyAlignment="1">
      <alignment horizontal="center"/>
      <protection/>
    </xf>
    <xf numFmtId="2" fontId="28" fillId="0" borderId="0" xfId="57" applyNumberFormat="1" applyFont="1" applyFill="1" applyBorder="1">
      <alignment/>
      <protection/>
    </xf>
    <xf numFmtId="2" fontId="0" fillId="0" borderId="0" xfId="57" applyNumberFormat="1">
      <alignment/>
      <protection/>
    </xf>
    <xf numFmtId="2" fontId="34" fillId="0" borderId="0" xfId="57" applyNumberFormat="1" applyFont="1">
      <alignment/>
      <protection/>
    </xf>
    <xf numFmtId="2" fontId="29" fillId="0" borderId="0" xfId="57" applyNumberFormat="1" applyFont="1">
      <alignment/>
      <protection/>
    </xf>
    <xf numFmtId="2" fontId="32" fillId="0" borderId="19" xfId="57" applyNumberFormat="1" applyFont="1" applyBorder="1" applyAlignment="1">
      <alignment horizontal="center"/>
      <protection/>
    </xf>
    <xf numFmtId="4" fontId="28" fillId="0" borderId="0" xfId="57" applyNumberFormat="1" applyFont="1" applyBorder="1">
      <alignment/>
      <protection/>
    </xf>
    <xf numFmtId="2" fontId="28" fillId="0" borderId="0" xfId="0" applyNumberFormat="1" applyFont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57" applyNumberFormat="1" applyFont="1" applyBorder="1" applyAlignment="1">
      <alignment horizontal="right"/>
      <protection/>
    </xf>
    <xf numFmtId="2" fontId="0" fillId="0" borderId="0" xfId="57" applyNumberFormat="1" applyFont="1" applyBorder="1">
      <alignment/>
      <protection/>
    </xf>
    <xf numFmtId="4" fontId="0" fillId="0" borderId="0" xfId="57" applyNumberFormat="1" applyFont="1" applyBorder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57" applyNumberFormat="1" applyFont="1">
      <alignment/>
      <protection/>
    </xf>
    <xf numFmtId="2" fontId="0" fillId="0" borderId="0" xfId="0" applyNumberFormat="1" applyFont="1" applyAlignment="1">
      <alignment/>
    </xf>
    <xf numFmtId="4" fontId="0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2" fontId="32" fillId="0" borderId="0" xfId="57" applyNumberFormat="1" applyFont="1">
      <alignment/>
      <protection/>
    </xf>
    <xf numFmtId="4" fontId="20" fillId="0" borderId="0" xfId="0" applyNumberFormat="1" applyFont="1" applyAlignment="1">
      <alignment/>
    </xf>
    <xf numFmtId="2" fontId="28" fillId="0" borderId="0" xfId="57" applyNumberFormat="1" applyFont="1" applyBorder="1">
      <alignment/>
      <protection/>
    </xf>
    <xf numFmtId="0" fontId="0" fillId="0" borderId="0" xfId="0" applyBorder="1" applyAlignment="1">
      <alignment horizontal="center"/>
    </xf>
    <xf numFmtId="2" fontId="28" fillId="0" borderId="0" xfId="57" applyNumberFormat="1" applyFont="1" applyAlignment="1">
      <alignment horizontal="center"/>
      <protection/>
    </xf>
    <xf numFmtId="2" fontId="32" fillId="0" borderId="0" xfId="57" applyNumberFormat="1" applyFont="1" applyBorder="1">
      <alignment/>
      <protection/>
    </xf>
    <xf numFmtId="4" fontId="28" fillId="0" borderId="0" xfId="57" applyNumberFormat="1" applyFont="1" applyBorder="1" applyAlignment="1">
      <alignment horizontal="center"/>
      <protection/>
    </xf>
    <xf numFmtId="2" fontId="0" fillId="0" borderId="16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1" xfId="0" applyNumberFormat="1" applyFont="1" applyBorder="1" applyAlignment="1">
      <alignment horizontal="center"/>
    </xf>
    <xf numFmtId="4" fontId="28" fillId="0" borderId="22" xfId="57" applyNumberFormat="1" applyFont="1" applyBorder="1" applyAlignment="1">
      <alignment horizontal="center"/>
      <protection/>
    </xf>
    <xf numFmtId="4" fontId="28" fillId="0" borderId="0" xfId="57" applyNumberFormat="1" applyFont="1" applyFill="1" applyBorder="1" applyAlignment="1">
      <alignment horizontal="center"/>
      <protection/>
    </xf>
    <xf numFmtId="2" fontId="32" fillId="0" borderId="23" xfId="57" applyNumberFormat="1" applyFont="1" applyBorder="1" applyAlignment="1">
      <alignment horizontal="center"/>
      <protection/>
    </xf>
    <xf numFmtId="2" fontId="0" fillId="0" borderId="17" xfId="0" applyNumberFormat="1" applyBorder="1" applyAlignment="1">
      <alignment/>
    </xf>
    <xf numFmtId="4" fontId="28" fillId="25" borderId="17" xfId="57" applyNumberFormat="1" applyFont="1" applyFill="1" applyBorder="1" applyAlignment="1">
      <alignment horizontal="center"/>
      <protection/>
    </xf>
    <xf numFmtId="2" fontId="32" fillId="0" borderId="17" xfId="57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4" fontId="28" fillId="0" borderId="0" xfId="57" applyNumberFormat="1" applyFont="1" applyFill="1" applyBorder="1">
      <alignment/>
      <protection/>
    </xf>
    <xf numFmtId="3" fontId="29" fillId="0" borderId="23" xfId="0" applyNumberFormat="1" applyFont="1" applyBorder="1" applyAlignment="1">
      <alignment/>
    </xf>
    <xf numFmtId="173" fontId="29" fillId="0" borderId="24" xfId="57" applyNumberFormat="1" applyFont="1" applyBorder="1" applyAlignment="1">
      <alignment horizontal="center"/>
      <protection/>
    </xf>
    <xf numFmtId="4" fontId="18" fillId="0" borderId="25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173" fontId="29" fillId="25" borderId="26" xfId="57" applyNumberFormat="1" applyFont="1" applyFill="1" applyBorder="1" applyAlignment="1">
      <alignment horizontal="center"/>
      <protection/>
    </xf>
    <xf numFmtId="4" fontId="18" fillId="26" borderId="17" xfId="0" applyNumberFormat="1" applyFont="1" applyFill="1" applyBorder="1" applyAlignment="1">
      <alignment/>
    </xf>
    <xf numFmtId="4" fontId="36" fillId="25" borderId="0" xfId="0" applyNumberFormat="1" applyFont="1" applyFill="1" applyBorder="1" applyAlignment="1">
      <alignment/>
    </xf>
    <xf numFmtId="4" fontId="37" fillId="0" borderId="0" xfId="0" applyNumberFormat="1" applyFont="1" applyBorder="1" applyAlignment="1">
      <alignment/>
    </xf>
    <xf numFmtId="4" fontId="29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3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32" fillId="0" borderId="0" xfId="0" applyNumberFormat="1" applyFont="1" applyFill="1" applyBorder="1" applyAlignment="1">
      <alignment horizontal="right" wrapText="1"/>
    </xf>
    <xf numFmtId="4" fontId="30" fillId="0" borderId="0" xfId="0" applyNumberFormat="1" applyFont="1" applyFill="1" applyBorder="1" applyAlignment="1">
      <alignment horizontal="right" wrapText="1"/>
    </xf>
    <xf numFmtId="0" fontId="18" fillId="0" borderId="17" xfId="0" applyFont="1" applyBorder="1" applyAlignment="1">
      <alignment/>
    </xf>
    <xf numFmtId="0" fontId="0" fillId="0" borderId="17" xfId="0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4" fontId="23" fillId="0" borderId="0" xfId="0" applyNumberFormat="1" applyFont="1" applyFill="1" applyBorder="1" applyAlignment="1">
      <alignment horizontal="right"/>
    </xf>
    <xf numFmtId="9" fontId="0" fillId="0" borderId="17" xfId="0" applyNumberFormat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18" fillId="0" borderId="17" xfId="0" applyFont="1" applyBorder="1" applyAlignment="1">
      <alignment horizontal="right" wrapText="1"/>
    </xf>
    <xf numFmtId="0" fontId="18" fillId="0" borderId="17" xfId="0" applyFont="1" applyBorder="1" applyAlignment="1">
      <alignment horizontal="center" wrapText="1"/>
    </xf>
    <xf numFmtId="0" fontId="38" fillId="0" borderId="17" xfId="0" applyFont="1" applyBorder="1" applyAlignment="1">
      <alignment horizontal="right"/>
    </xf>
    <xf numFmtId="4" fontId="18" fillId="0" borderId="17" xfId="0" applyNumberFormat="1" applyFont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1" fontId="39" fillId="0" borderId="17" xfId="0" applyNumberFormat="1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0" fontId="18" fillId="0" borderId="27" xfId="0" applyFont="1" applyFill="1" applyBorder="1" applyAlignment="1">
      <alignment horizontal="right"/>
    </xf>
    <xf numFmtId="0" fontId="18" fillId="0" borderId="27" xfId="0" applyFont="1" applyBorder="1" applyAlignment="1">
      <alignment horizontal="right"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28" xfId="0" applyBorder="1" applyAlignment="1">
      <alignment horizontal="right"/>
    </xf>
    <xf numFmtId="0" fontId="18" fillId="0" borderId="28" xfId="0" applyFont="1" applyBorder="1" applyAlignment="1">
      <alignment horizontal="right"/>
    </xf>
    <xf numFmtId="0" fontId="40" fillId="0" borderId="17" xfId="0" applyFont="1" applyBorder="1" applyAlignment="1">
      <alignment horizontal="right"/>
    </xf>
    <xf numFmtId="4" fontId="4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0" fontId="42" fillId="0" borderId="17" xfId="0" applyFont="1" applyBorder="1" applyAlignment="1">
      <alignment horizontal="right"/>
    </xf>
    <xf numFmtId="0" fontId="43" fillId="0" borderId="17" xfId="0" applyFont="1" applyBorder="1" applyAlignment="1">
      <alignment horizontal="right"/>
    </xf>
    <xf numFmtId="0" fontId="44" fillId="0" borderId="17" xfId="0" applyFont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4" fontId="18" fillId="0" borderId="17" xfId="0" applyNumberFormat="1" applyFont="1" applyBorder="1" applyAlignment="1">
      <alignment/>
    </xf>
    <xf numFmtId="4" fontId="30" fillId="0" borderId="0" xfId="0" applyNumberFormat="1" applyFont="1" applyFill="1" applyBorder="1" applyAlignment="1">
      <alignment/>
    </xf>
    <xf numFmtId="4" fontId="18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wrapText="1"/>
    </xf>
    <xf numFmtId="0" fontId="45" fillId="0" borderId="17" xfId="0" applyFont="1" applyBorder="1" applyAlignment="1">
      <alignment horizontal="right"/>
    </xf>
    <xf numFmtId="0" fontId="42" fillId="0" borderId="17" xfId="0" applyFont="1" applyBorder="1" applyAlignment="1">
      <alignment/>
    </xf>
    <xf numFmtId="0" fontId="46" fillId="0" borderId="17" xfId="0" applyFont="1" applyBorder="1" applyAlignment="1">
      <alignment horizontal="right"/>
    </xf>
    <xf numFmtId="0" fontId="46" fillId="0" borderId="17" xfId="0" applyFont="1" applyBorder="1" applyAlignment="1">
      <alignment/>
    </xf>
    <xf numFmtId="4" fontId="29" fillId="0" borderId="17" xfId="0" applyNumberFormat="1" applyFont="1" applyBorder="1" applyAlignment="1">
      <alignment horizontal="right"/>
    </xf>
    <xf numFmtId="4" fontId="20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9" fontId="32" fillId="0" borderId="17" xfId="57" applyNumberFormat="1" applyFont="1" applyFill="1" applyBorder="1" applyAlignment="1">
      <alignment horizontal="center" wrapText="1"/>
      <protection/>
    </xf>
    <xf numFmtId="49" fontId="32" fillId="0" borderId="17" xfId="57" applyNumberFormat="1" applyFont="1" applyFill="1" applyBorder="1" applyAlignment="1">
      <alignment horizontal="center"/>
      <protection/>
    </xf>
    <xf numFmtId="49" fontId="28" fillId="0" borderId="17" xfId="57" applyNumberFormat="1" applyFont="1" applyFill="1" applyBorder="1" applyAlignment="1">
      <alignment wrapText="1"/>
      <protection/>
    </xf>
    <xf numFmtId="49" fontId="28" fillId="0" borderId="29" xfId="57" applyNumberFormat="1" applyFont="1" applyFill="1" applyBorder="1" applyAlignment="1">
      <alignment wrapText="1"/>
      <protection/>
    </xf>
    <xf numFmtId="4" fontId="29" fillId="0" borderId="17" xfId="57" applyNumberFormat="1" applyFont="1" applyFill="1" applyBorder="1" applyAlignment="1">
      <alignment horizontal="center"/>
      <protection/>
    </xf>
    <xf numFmtId="4" fontId="35" fillId="0" borderId="17" xfId="57" applyNumberFormat="1" applyFont="1" applyFill="1" applyBorder="1" applyAlignment="1">
      <alignment horizontal="right" wrapText="1"/>
      <protection/>
    </xf>
    <xf numFmtId="4" fontId="0" fillId="0" borderId="17" xfId="0" applyNumberFormat="1" applyFill="1" applyBorder="1" applyAlignment="1">
      <alignment/>
    </xf>
    <xf numFmtId="4" fontId="1" fillId="0" borderId="17" xfId="0" applyNumberFormat="1" applyFont="1" applyFill="1" applyBorder="1" applyAlignment="1">
      <alignment horizontal="right"/>
    </xf>
    <xf numFmtId="49" fontId="28" fillId="0" borderId="17" xfId="57" applyNumberFormat="1" applyFont="1" applyFill="1" applyBorder="1" applyAlignment="1">
      <alignment horizontal="center" wrapText="1"/>
      <protection/>
    </xf>
    <xf numFmtId="49" fontId="28" fillId="0" borderId="17" xfId="57" applyNumberFormat="1" applyFont="1" applyFill="1" applyBorder="1" applyAlignment="1">
      <alignment horizontal="center"/>
      <protection/>
    </xf>
    <xf numFmtId="0" fontId="0" fillId="0" borderId="17" xfId="0" applyFont="1" applyBorder="1" applyAlignment="1">
      <alignment/>
    </xf>
    <xf numFmtId="4" fontId="36" fillId="25" borderId="0" xfId="0" applyNumberFormat="1" applyFont="1" applyFill="1" applyBorder="1" applyAlignment="1">
      <alignment/>
    </xf>
    <xf numFmtId="2" fontId="22" fillId="25" borderId="19" xfId="0" applyNumberFormat="1" applyFont="1" applyFill="1" applyBorder="1" applyAlignment="1">
      <alignment horizontal="right"/>
    </xf>
    <xf numFmtId="3" fontId="30" fillId="25" borderId="19" xfId="0" applyNumberFormat="1" applyFont="1" applyFill="1" applyBorder="1" applyAlignment="1">
      <alignment/>
    </xf>
    <xf numFmtId="3" fontId="30" fillId="25" borderId="30" xfId="0" applyNumberFormat="1" applyFont="1" applyFill="1" applyBorder="1" applyAlignment="1">
      <alignment horizontal="center"/>
    </xf>
    <xf numFmtId="4" fontId="18" fillId="26" borderId="21" xfId="0" applyNumberFormat="1" applyFont="1" applyFill="1" applyBorder="1" applyAlignment="1">
      <alignment/>
    </xf>
    <xf numFmtId="4" fontId="30" fillId="26" borderId="31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30" fillId="25" borderId="17" xfId="0" applyNumberFormat="1" applyFont="1" applyFill="1" applyBorder="1" applyAlignment="1">
      <alignment/>
    </xf>
    <xf numFmtId="3" fontId="30" fillId="25" borderId="17" xfId="0" applyNumberFormat="1" applyFont="1" applyFill="1" applyBorder="1" applyAlignment="1">
      <alignment horizontal="center"/>
    </xf>
    <xf numFmtId="4" fontId="30" fillId="26" borderId="17" xfId="0" applyNumberFormat="1" applyFont="1" applyFill="1" applyBorder="1" applyAlignment="1">
      <alignment/>
    </xf>
    <xf numFmtId="2" fontId="22" fillId="25" borderId="17" xfId="0" applyNumberFormat="1" applyFont="1" applyFill="1" applyBorder="1" applyAlignment="1">
      <alignment horizontal="right"/>
    </xf>
    <xf numFmtId="4" fontId="0" fillId="0" borderId="17" xfId="57" applyNumberFormat="1" applyFont="1" applyFill="1" applyBorder="1" applyAlignment="1">
      <alignment wrapText="1"/>
      <protection/>
    </xf>
    <xf numFmtId="4" fontId="29" fillId="0" borderId="17" xfId="0" applyNumberFormat="1" applyFont="1" applyFill="1" applyBorder="1" applyAlignment="1">
      <alignment wrapText="1"/>
    </xf>
    <xf numFmtId="4" fontId="0" fillId="0" borderId="17" xfId="0" applyNumberFormat="1" applyFill="1" applyBorder="1" applyAlignment="1">
      <alignment wrapText="1"/>
    </xf>
    <xf numFmtId="4" fontId="31" fillId="0" borderId="17" xfId="0" applyNumberFormat="1" applyFont="1" applyFill="1" applyBorder="1" applyAlignment="1">
      <alignment horizontal="right"/>
    </xf>
    <xf numFmtId="4" fontId="0" fillId="0" borderId="17" xfId="0" applyNumberFormat="1" applyFill="1" applyBorder="1" applyAlignment="1">
      <alignment horizontal="left"/>
    </xf>
    <xf numFmtId="4" fontId="0" fillId="0" borderId="17" xfId="0" applyNumberFormat="1" applyFont="1" applyFill="1" applyBorder="1" applyAlignment="1">
      <alignment horizontal="left"/>
    </xf>
    <xf numFmtId="4" fontId="47" fillId="0" borderId="17" xfId="0" applyNumberFormat="1" applyFont="1" applyBorder="1" applyAlignment="1">
      <alignment horizontal="left"/>
    </xf>
    <xf numFmtId="2" fontId="22" fillId="0" borderId="16" xfId="0" applyNumberFormat="1" applyFont="1" applyBorder="1" applyAlignment="1">
      <alignment/>
    </xf>
    <xf numFmtId="0" fontId="18" fillId="0" borderId="32" xfId="0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/>
    </xf>
    <xf numFmtId="3" fontId="29" fillId="0" borderId="17" xfId="57" applyNumberFormat="1" applyFont="1" applyBorder="1">
      <alignment/>
      <protection/>
    </xf>
    <xf numFmtId="2" fontId="31" fillId="24" borderId="35" xfId="57" applyNumberFormat="1" applyFont="1" applyFill="1" applyBorder="1">
      <alignment/>
      <protection/>
    </xf>
    <xf numFmtId="2" fontId="32" fillId="24" borderId="35" xfId="57" applyNumberFormat="1" applyFont="1" applyFill="1" applyBorder="1">
      <alignment/>
      <protection/>
    </xf>
    <xf numFmtId="2" fontId="32" fillId="0" borderId="11" xfId="57" applyNumberFormat="1" applyFont="1" applyFill="1" applyBorder="1">
      <alignment/>
      <protection/>
    </xf>
    <xf numFmtId="2" fontId="32" fillId="0" borderId="36" xfId="57" applyNumberFormat="1" applyFont="1" applyFill="1" applyBorder="1">
      <alignment/>
      <protection/>
    </xf>
    <xf numFmtId="2" fontId="28" fillId="0" borderId="37" xfId="57" applyNumberFormat="1" applyFont="1" applyBorder="1">
      <alignment/>
      <protection/>
    </xf>
    <xf numFmtId="2" fontId="32" fillId="0" borderId="38" xfId="57" applyNumberFormat="1" applyFont="1" applyBorder="1" applyAlignment="1">
      <alignment horizontal="center"/>
      <protection/>
    </xf>
    <xf numFmtId="2" fontId="32" fillId="0" borderId="11" xfId="57" applyNumberFormat="1" applyFont="1" applyBorder="1" applyAlignment="1">
      <alignment horizontal="center"/>
      <protection/>
    </xf>
    <xf numFmtId="2" fontId="32" fillId="0" borderId="39" xfId="57" applyNumberFormat="1" applyFont="1" applyBorder="1" applyAlignment="1">
      <alignment horizontal="center"/>
      <protection/>
    </xf>
    <xf numFmtId="0" fontId="29" fillId="0" borderId="11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2" fontId="0" fillId="0" borderId="11" xfId="57" applyNumberFormat="1" applyFont="1" applyBorder="1">
      <alignment/>
      <protection/>
    </xf>
    <xf numFmtId="4" fontId="0" fillId="0" borderId="11" xfId="0" applyNumberFormat="1" applyFont="1" applyBorder="1" applyAlignment="1">
      <alignment/>
    </xf>
    <xf numFmtId="2" fontId="29" fillId="0" borderId="11" xfId="0" applyNumberFormat="1" applyFont="1" applyBorder="1" applyAlignment="1">
      <alignment/>
    </xf>
    <xf numFmtId="2" fontId="29" fillId="0" borderId="40" xfId="0" applyNumberFormat="1" applyFont="1" applyBorder="1" applyAlignment="1">
      <alignment/>
    </xf>
    <xf numFmtId="2" fontId="29" fillId="0" borderId="37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29" fillId="0" borderId="11" xfId="57" applyNumberFormat="1" applyFont="1" applyBorder="1">
      <alignment/>
      <protection/>
    </xf>
    <xf numFmtId="2" fontId="0" fillId="0" borderId="11" xfId="0" applyNumberFormat="1" applyFont="1" applyBorder="1" applyAlignment="1">
      <alignment/>
    </xf>
    <xf numFmtId="2" fontId="28" fillId="0" borderId="41" xfId="57" applyNumberFormat="1" applyFont="1" applyBorder="1" applyAlignment="1">
      <alignment horizontal="center"/>
      <protection/>
    </xf>
    <xf numFmtId="2" fontId="28" fillId="0" borderId="42" xfId="57" applyNumberFormat="1" applyFont="1" applyBorder="1">
      <alignment/>
      <protection/>
    </xf>
    <xf numFmtId="2" fontId="29" fillId="0" borderId="11" xfId="57" applyNumberFormat="1" applyFont="1" applyBorder="1">
      <alignment/>
      <protection/>
    </xf>
    <xf numFmtId="2" fontId="28" fillId="0" borderId="43" xfId="57" applyNumberFormat="1" applyFont="1" applyBorder="1" applyAlignment="1">
      <alignment horizontal="center"/>
      <protection/>
    </xf>
    <xf numFmtId="2" fontId="28" fillId="0" borderId="38" xfId="57" applyNumberFormat="1" applyFont="1" applyBorder="1" applyAlignment="1">
      <alignment horizontal="center"/>
      <protection/>
    </xf>
    <xf numFmtId="2" fontId="0" fillId="0" borderId="11" xfId="57" applyNumberFormat="1" applyFont="1" applyBorder="1" applyAlignment="1">
      <alignment horizontal="right"/>
      <protection/>
    </xf>
    <xf numFmtId="4" fontId="0" fillId="0" borderId="11" xfId="57" applyNumberFormat="1" applyFont="1" applyBorder="1">
      <alignment/>
      <protection/>
    </xf>
    <xf numFmtId="2" fontId="32" fillId="0" borderId="11" xfId="57" applyNumberFormat="1" applyFont="1" applyFill="1" applyBorder="1">
      <alignment/>
      <protection/>
    </xf>
    <xf numFmtId="2" fontId="28" fillId="0" borderId="36" xfId="57" applyNumberFormat="1" applyFont="1" applyBorder="1">
      <alignment/>
      <protection/>
    </xf>
    <xf numFmtId="2" fontId="0" fillId="0" borderId="37" xfId="57" applyNumberFormat="1" applyBorder="1">
      <alignment/>
      <protection/>
    </xf>
    <xf numFmtId="2" fontId="32" fillId="0" borderId="42" xfId="57" applyNumberFormat="1" applyFont="1" applyBorder="1" applyAlignment="1">
      <alignment horizontal="center"/>
      <protection/>
    </xf>
    <xf numFmtId="2" fontId="0" fillId="0" borderId="11" xfId="0" applyNumberFormat="1" applyFont="1" applyBorder="1" applyAlignment="1">
      <alignment/>
    </xf>
    <xf numFmtId="2" fontId="0" fillId="0" borderId="40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44" xfId="0" applyNumberFormat="1" applyFont="1" applyBorder="1" applyAlignment="1">
      <alignment horizontal="center"/>
    </xf>
    <xf numFmtId="4" fontId="28" fillId="0" borderId="27" xfId="57" applyNumberFormat="1" applyFont="1" applyBorder="1" applyAlignment="1">
      <alignment horizontal="center"/>
      <protection/>
    </xf>
    <xf numFmtId="2" fontId="32" fillId="0" borderId="45" xfId="57" applyNumberFormat="1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4" fontId="28" fillId="25" borderId="47" xfId="57" applyNumberFormat="1" applyFont="1" applyFill="1" applyBorder="1" applyAlignment="1">
      <alignment horizontal="center"/>
      <protection/>
    </xf>
    <xf numFmtId="2" fontId="32" fillId="0" borderId="0" xfId="57" applyNumberFormat="1" applyFont="1" applyFill="1" applyBorder="1" applyAlignment="1">
      <alignment horizontal="center"/>
      <protection/>
    </xf>
    <xf numFmtId="3" fontId="29" fillId="0" borderId="45" xfId="0" applyNumberFormat="1" applyFont="1" applyBorder="1" applyAlignment="1">
      <alignment/>
    </xf>
    <xf numFmtId="173" fontId="29" fillId="0" borderId="48" xfId="57" applyNumberFormat="1" applyFont="1" applyBorder="1" applyAlignment="1">
      <alignment horizontal="center"/>
      <protection/>
    </xf>
    <xf numFmtId="4" fontId="39" fillId="0" borderId="0" xfId="0" applyNumberFormat="1" applyFont="1" applyAlignment="1">
      <alignment/>
    </xf>
    <xf numFmtId="4" fontId="18" fillId="0" borderId="17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4" fontId="48" fillId="0" borderId="17" xfId="0" applyNumberFormat="1" applyFont="1" applyBorder="1" applyAlignment="1">
      <alignment/>
    </xf>
    <xf numFmtId="4" fontId="49" fillId="0" borderId="17" xfId="0" applyNumberFormat="1" applyFont="1" applyBorder="1" applyAlignment="1">
      <alignment/>
    </xf>
    <xf numFmtId="173" fontId="29" fillId="25" borderId="48" xfId="57" applyNumberFormat="1" applyFont="1" applyFill="1" applyBorder="1" applyAlignment="1">
      <alignment horizontal="center"/>
      <protection/>
    </xf>
    <xf numFmtId="173" fontId="19" fillId="0" borderId="17" xfId="0" applyNumberFormat="1" applyFont="1" applyBorder="1" applyAlignment="1">
      <alignment/>
    </xf>
    <xf numFmtId="2" fontId="22" fillId="24" borderId="11" xfId="0" applyNumberFormat="1" applyFont="1" applyFill="1" applyBorder="1" applyAlignment="1">
      <alignment horizontal="right"/>
    </xf>
    <xf numFmtId="3" fontId="30" fillId="24" borderId="11" xfId="0" applyNumberFormat="1" applyFont="1" applyFill="1" applyBorder="1" applyAlignment="1">
      <alignment/>
    </xf>
    <xf numFmtId="3" fontId="30" fillId="24" borderId="40" xfId="0" applyNumberFormat="1" applyFont="1" applyFill="1" applyBorder="1" applyAlignment="1">
      <alignment/>
    </xf>
    <xf numFmtId="3" fontId="30" fillId="24" borderId="49" xfId="0" applyNumberFormat="1" applyFont="1" applyFill="1" applyBorder="1" applyAlignment="1">
      <alignment horizontal="center"/>
    </xf>
    <xf numFmtId="3" fontId="30" fillId="24" borderId="0" xfId="0" applyNumberFormat="1" applyFont="1" applyFill="1" applyBorder="1" applyAlignment="1">
      <alignment/>
    </xf>
    <xf numFmtId="4" fontId="30" fillId="24" borderId="0" xfId="0" applyNumberFormat="1" applyFont="1" applyFill="1" applyBorder="1" applyAlignment="1">
      <alignment/>
    </xf>
    <xf numFmtId="4" fontId="38" fillId="0" borderId="17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39" fillId="0" borderId="51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38" fillId="0" borderId="51" xfId="0" applyFont="1" applyFill="1" applyBorder="1" applyAlignment="1">
      <alignment horizontal="center"/>
    </xf>
    <xf numFmtId="0" fontId="0" fillId="0" borderId="54" xfId="0" applyFont="1" applyBorder="1" applyAlignment="1">
      <alignment/>
    </xf>
    <xf numFmtId="4" fontId="0" fillId="0" borderId="55" xfId="0" applyNumberFormat="1" applyFont="1" applyBorder="1" applyAlignment="1">
      <alignment/>
    </xf>
    <xf numFmtId="4" fontId="0" fillId="0" borderId="56" xfId="0" applyNumberFormat="1" applyFont="1" applyBorder="1" applyAlignment="1">
      <alignment/>
    </xf>
    <xf numFmtId="4" fontId="0" fillId="0" borderId="57" xfId="0" applyNumberFormat="1" applyFont="1" applyBorder="1" applyAlignment="1">
      <alignment/>
    </xf>
    <xf numFmtId="4" fontId="39" fillId="0" borderId="58" xfId="0" applyNumberFormat="1" applyFont="1" applyBorder="1" applyAlignment="1">
      <alignment/>
    </xf>
    <xf numFmtId="4" fontId="39" fillId="0" borderId="55" xfId="0" applyNumberFormat="1" applyFont="1" applyBorder="1" applyAlignment="1">
      <alignment/>
    </xf>
    <xf numFmtId="4" fontId="38" fillId="0" borderId="59" xfId="0" applyNumberFormat="1" applyFont="1" applyBorder="1" applyAlignment="1">
      <alignment/>
    </xf>
    <xf numFmtId="0" fontId="0" fillId="0" borderId="60" xfId="0" applyFont="1" applyBorder="1" applyAlignment="1">
      <alignment/>
    </xf>
    <xf numFmtId="4" fontId="0" fillId="0" borderId="61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62" xfId="0" applyNumberFormat="1" applyFont="1" applyBorder="1" applyAlignment="1">
      <alignment/>
    </xf>
    <xf numFmtId="4" fontId="39" fillId="0" borderId="61" xfId="0" applyNumberFormat="1" applyFont="1" applyBorder="1" applyAlignment="1">
      <alignment/>
    </xf>
    <xf numFmtId="0" fontId="18" fillId="0" borderId="63" xfId="0" applyFont="1" applyBorder="1" applyAlignment="1">
      <alignment/>
    </xf>
    <xf numFmtId="4" fontId="18" fillId="0" borderId="64" xfId="0" applyNumberFormat="1" applyFont="1" applyBorder="1" applyAlignment="1">
      <alignment/>
    </xf>
    <xf numFmtId="4" fontId="18" fillId="0" borderId="65" xfId="0" applyNumberFormat="1" applyFont="1" applyBorder="1" applyAlignment="1">
      <alignment/>
    </xf>
    <xf numFmtId="4" fontId="18" fillId="0" borderId="66" xfId="0" applyNumberFormat="1" applyFont="1" applyBorder="1" applyAlignment="1">
      <alignment/>
    </xf>
    <xf numFmtId="0" fontId="0" fillId="0" borderId="67" xfId="0" applyFont="1" applyBorder="1" applyAlignment="1">
      <alignment/>
    </xf>
    <xf numFmtId="4" fontId="0" fillId="0" borderId="64" xfId="0" applyNumberFormat="1" applyFont="1" applyBorder="1" applyAlignment="1">
      <alignment/>
    </xf>
    <xf numFmtId="4" fontId="0" fillId="0" borderId="65" xfId="0" applyNumberFormat="1" applyFont="1" applyBorder="1" applyAlignment="1">
      <alignment/>
    </xf>
    <xf numFmtId="4" fontId="0" fillId="0" borderId="66" xfId="0" applyNumberFormat="1" applyFont="1" applyBorder="1" applyAlignment="1">
      <alignment/>
    </xf>
    <xf numFmtId="4" fontId="39" fillId="0" borderId="64" xfId="0" applyNumberFormat="1" applyFont="1" applyBorder="1" applyAlignment="1">
      <alignment/>
    </xf>
    <xf numFmtId="0" fontId="18" fillId="0" borderId="50" xfId="0" applyFont="1" applyFill="1" applyBorder="1" applyAlignment="1">
      <alignment/>
    </xf>
    <xf numFmtId="4" fontId="18" fillId="0" borderId="51" xfId="0" applyNumberFormat="1" applyFont="1" applyBorder="1" applyAlignment="1">
      <alignment/>
    </xf>
    <xf numFmtId="4" fontId="18" fillId="0" borderId="52" xfId="0" applyNumberFormat="1" applyFont="1" applyBorder="1" applyAlignment="1">
      <alignment/>
    </xf>
    <xf numFmtId="4" fontId="18" fillId="0" borderId="50" xfId="0" applyNumberFormat="1" applyFont="1" applyBorder="1" applyAlignment="1">
      <alignment/>
    </xf>
    <xf numFmtId="4" fontId="18" fillId="0" borderId="53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4" fontId="0" fillId="0" borderId="0" xfId="57" applyNumberFormat="1" applyFont="1" applyFill="1" applyBorder="1" applyAlignment="1">
      <alignment wrapText="1"/>
      <protection/>
    </xf>
    <xf numFmtId="4" fontId="28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8" fillId="0" borderId="0" xfId="57" applyNumberFormat="1" applyFont="1" applyFill="1" applyBorder="1">
      <alignment/>
      <protection/>
    </xf>
    <xf numFmtId="4" fontId="29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57" applyNumberFormat="1" applyFont="1" applyFill="1" applyBorder="1">
      <alignment/>
      <protection/>
    </xf>
    <xf numFmtId="4" fontId="32" fillId="0" borderId="0" xfId="57" applyNumberFormat="1" applyFont="1" applyFill="1" applyBorder="1" applyAlignment="1">
      <alignment horizontal="center"/>
      <protection/>
    </xf>
    <xf numFmtId="4" fontId="41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wrapText="1"/>
    </xf>
    <xf numFmtId="4" fontId="41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4" fontId="29" fillId="0" borderId="0" xfId="57" applyNumberFormat="1" applyFont="1" applyFill="1" applyBorder="1">
      <alignment/>
      <protection/>
    </xf>
    <xf numFmtId="4" fontId="50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/>
    </xf>
    <xf numFmtId="4" fontId="32" fillId="0" borderId="0" xfId="57" applyNumberFormat="1" applyFont="1" applyFill="1" applyBorder="1">
      <alignment/>
      <protection/>
    </xf>
    <xf numFmtId="4" fontId="32" fillId="0" borderId="0" xfId="57" applyNumberFormat="1" applyFont="1" applyFill="1" applyBorder="1">
      <alignment/>
      <protection/>
    </xf>
    <xf numFmtId="4" fontId="51" fillId="0" borderId="0" xfId="57" applyNumberFormat="1" applyFont="1" applyFill="1" applyBorder="1">
      <alignment/>
      <protection/>
    </xf>
    <xf numFmtId="4" fontId="51" fillId="0" borderId="0" xfId="0" applyNumberFormat="1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4" fontId="0" fillId="0" borderId="0" xfId="57" applyNumberFormat="1" applyFill="1" applyBorder="1">
      <alignment/>
      <protection/>
    </xf>
    <xf numFmtId="4" fontId="28" fillId="0" borderId="0" xfId="57" applyNumberFormat="1" applyFont="1" applyFill="1" applyBorder="1" applyAlignment="1">
      <alignment horizontal="center" wrapText="1"/>
      <protection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17" fontId="41" fillId="0" borderId="0" xfId="0" applyNumberFormat="1" applyFont="1" applyFill="1" applyBorder="1" applyAlignment="1">
      <alignment horizontal="center" wrapText="1"/>
    </xf>
    <xf numFmtId="175" fontId="0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7" fontId="41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left"/>
    </xf>
    <xf numFmtId="4" fontId="50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zoomScale="85" zoomScaleNormal="85" workbookViewId="0" topLeftCell="A1">
      <selection activeCell="H18" sqref="A1:H18"/>
    </sheetView>
  </sheetViews>
  <sheetFormatPr defaultColWidth="9.140625" defaultRowHeight="12.75"/>
  <cols>
    <col min="1" max="1" width="27.28125" style="1" customWidth="1"/>
    <col min="2" max="2" width="13.7109375" style="1" customWidth="1"/>
    <col min="3" max="3" width="12.140625" style="1" customWidth="1"/>
    <col min="4" max="4" width="15.57421875" style="30" customWidth="1"/>
    <col min="5" max="5" width="12.28125" style="1" customWidth="1"/>
    <col min="6" max="6" width="13.57421875" style="1" customWidth="1"/>
    <col min="7" max="7" width="13.28125" style="1" customWidth="1"/>
    <col min="8" max="8" width="15.421875" style="1" customWidth="1"/>
    <col min="9" max="9" width="10.00390625" style="1" customWidth="1"/>
    <col min="10" max="10" width="11.140625" style="1" customWidth="1"/>
    <col min="11" max="11" width="13.28125" style="1" customWidth="1"/>
    <col min="12" max="12" width="12.57421875" style="1" customWidth="1"/>
    <col min="13" max="14" width="9.140625" style="1" customWidth="1"/>
    <col min="15" max="15" width="8.421875" style="1" customWidth="1"/>
    <col min="16" max="16" width="9.28125" style="1" customWidth="1"/>
    <col min="17" max="17" width="9.140625" style="1" customWidth="1"/>
    <col min="18" max="18" width="8.00390625" style="1" customWidth="1"/>
    <col min="19" max="19" width="10.57421875" style="1" customWidth="1"/>
    <col min="20" max="16384" width="9.140625" style="1" customWidth="1"/>
  </cols>
  <sheetData>
    <row r="1" spans="1:19" ht="14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ht="15">
      <c r="A2" s="3"/>
      <c r="B2" s="3"/>
      <c r="C2" s="3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">
      <c r="A3" s="4"/>
      <c r="B3" s="4"/>
      <c r="C3" s="7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5">
      <c r="A4" s="7"/>
      <c r="B4" s="7"/>
      <c r="C4" s="7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</row>
    <row r="5" spans="1:19" ht="15">
      <c r="A5" s="3" t="s">
        <v>9</v>
      </c>
      <c r="B5" s="4">
        <v>886000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1:19" ht="15">
      <c r="A6" s="5"/>
      <c r="B6" s="4"/>
      <c r="C6" s="5" t="s">
        <v>0</v>
      </c>
      <c r="D6" s="13">
        <v>531600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19" ht="15">
      <c r="A7" s="5"/>
      <c r="B7" s="4"/>
      <c r="C7" s="5" t="s">
        <v>1</v>
      </c>
      <c r="D7" s="7">
        <v>354400</v>
      </c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14.25">
      <c r="A8" s="4"/>
      <c r="B8" s="4"/>
      <c r="C8" s="5"/>
      <c r="D8" s="10"/>
      <c r="E8" s="10"/>
      <c r="F8" s="10"/>
      <c r="G8" s="5">
        <f>G9+G10</f>
        <v>531600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1:19" ht="15">
      <c r="A9" s="9"/>
      <c r="B9" s="4"/>
      <c r="C9" s="5" t="s">
        <v>0</v>
      </c>
      <c r="D9" s="13">
        <v>531600</v>
      </c>
      <c r="E9" s="4" t="s">
        <v>2</v>
      </c>
      <c r="F9" s="8" t="s">
        <v>3</v>
      </c>
      <c r="G9" s="8">
        <v>516652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</row>
    <row r="10" spans="1:19" ht="15">
      <c r="A10" s="5"/>
      <c r="B10" s="5"/>
      <c r="C10" s="5"/>
      <c r="D10" s="5"/>
      <c r="E10" s="5"/>
      <c r="F10" s="8" t="s">
        <v>4</v>
      </c>
      <c r="G10" s="8">
        <v>14948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</row>
    <row r="11" spans="1:19" ht="15">
      <c r="A11" s="5"/>
      <c r="B11" s="5"/>
      <c r="C11" s="5"/>
      <c r="D11" s="5"/>
      <c r="E11" s="5"/>
      <c r="F11" s="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/>
    </row>
    <row r="12" spans="1:19" ht="15">
      <c r="A12" s="3"/>
      <c r="B12" s="3"/>
      <c r="C12" s="5" t="s">
        <v>1</v>
      </c>
      <c r="D12" s="7">
        <v>354400</v>
      </c>
      <c r="E12" s="4" t="s">
        <v>2</v>
      </c>
      <c r="F12" s="8" t="s">
        <v>5</v>
      </c>
      <c r="G12" s="8">
        <v>209096</v>
      </c>
      <c r="H12" s="5">
        <v>209096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6"/>
    </row>
    <row r="13" spans="1:19" ht="15">
      <c r="A13" s="4"/>
      <c r="B13" s="4"/>
      <c r="C13" s="7"/>
      <c r="D13" s="4"/>
      <c r="E13" s="4"/>
      <c r="F13" s="8" t="s">
        <v>6</v>
      </c>
      <c r="G13" s="8">
        <v>132900</v>
      </c>
      <c r="H13" s="5">
        <v>132900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</row>
    <row r="14" spans="1:19" ht="15">
      <c r="A14" s="7"/>
      <c r="B14" s="7"/>
      <c r="C14" s="7"/>
      <c r="D14" s="4"/>
      <c r="E14" s="4"/>
      <c r="F14" s="8" t="s">
        <v>7</v>
      </c>
      <c r="G14" s="8">
        <v>5316</v>
      </c>
      <c r="H14" s="5">
        <v>5384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</row>
    <row r="15" spans="1:19" ht="15">
      <c r="A15" s="4"/>
      <c r="B15" s="4"/>
      <c r="C15" s="5"/>
      <c r="D15" s="5"/>
      <c r="E15" s="5"/>
      <c r="F15" s="8" t="s">
        <v>8</v>
      </c>
      <c r="G15" s="8">
        <v>7088</v>
      </c>
      <c r="H15" s="5">
        <v>7020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</row>
    <row r="16" spans="1:19" ht="15">
      <c r="A16" s="5"/>
      <c r="B16" s="4"/>
      <c r="C16" s="5"/>
      <c r="D16" s="5"/>
      <c r="E16" s="5"/>
      <c r="F16" s="5"/>
      <c r="G16" s="8">
        <f>SUM(G12:G15)</f>
        <v>354400</v>
      </c>
      <c r="H16" s="5">
        <f>SUM(H12:H15)</f>
        <v>354400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</row>
    <row r="17" spans="1:19" ht="14.25">
      <c r="A17" s="5"/>
      <c r="B17" s="4"/>
      <c r="C17" s="5"/>
      <c r="D17" s="10"/>
      <c r="E17" s="4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</row>
    <row r="18" spans="1:19" ht="14.25">
      <c r="A18" s="4"/>
      <c r="B18" s="4"/>
      <c r="C18" s="5"/>
      <c r="D18" s="10"/>
      <c r="E18" s="10"/>
      <c r="F18" s="1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/>
    </row>
    <row r="19" spans="1:19" ht="14.25">
      <c r="A19" s="9"/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/>
    </row>
    <row r="20" spans="1:19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/>
    </row>
    <row r="21" spans="1:19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/>
    </row>
    <row r="22" spans="1:19" ht="15">
      <c r="A22" s="3"/>
      <c r="B22" s="4"/>
      <c r="C22" s="5"/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/>
    </row>
    <row r="23" spans="1:19" ht="15">
      <c r="A23" s="4"/>
      <c r="B23" s="4"/>
      <c r="C23" s="10"/>
      <c r="D23" s="4"/>
      <c r="E23" s="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/>
    </row>
    <row r="24" spans="1:19" ht="14.25">
      <c r="A24" s="5"/>
      <c r="B24" s="5"/>
      <c r="C24" s="5"/>
      <c r="D24" s="5"/>
      <c r="E24" s="11"/>
      <c r="F24" s="1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</row>
    <row r="25" spans="1:19" ht="15">
      <c r="A25" s="7"/>
      <c r="B25" s="7"/>
      <c r="C25" s="7"/>
      <c r="D25" s="7"/>
      <c r="E25" s="5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/>
    </row>
    <row r="26" spans="1:19" ht="15">
      <c r="A26" s="4"/>
      <c r="B26" s="3"/>
      <c r="C26" s="3"/>
      <c r="D26" s="3"/>
      <c r="E26" s="8"/>
      <c r="F26" s="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/>
    </row>
    <row r="27" spans="1:19" ht="15">
      <c r="A27" s="5"/>
      <c r="B27" s="3"/>
      <c r="C27" s="3"/>
      <c r="D27" s="3"/>
      <c r="E27" s="8"/>
      <c r="F27" s="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/>
    </row>
    <row r="28" spans="1:19" ht="15">
      <c r="A28" s="5"/>
      <c r="B28" s="3"/>
      <c r="C28" s="3"/>
      <c r="D28" s="3"/>
      <c r="E28" s="8"/>
      <c r="F28" s="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/>
    </row>
    <row r="29" spans="1:19" ht="15">
      <c r="A29" s="4"/>
      <c r="B29" s="3"/>
      <c r="C29" s="3"/>
      <c r="D29" s="3"/>
      <c r="E29" s="8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/>
    </row>
    <row r="30" spans="1:19" ht="15">
      <c r="A30" s="12"/>
      <c r="B30" s="8"/>
      <c r="C30" s="8"/>
      <c r="D30" s="8"/>
      <c r="E30" s="8"/>
      <c r="F30" s="8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</row>
    <row r="32" spans="1:19" ht="15">
      <c r="A32" s="5"/>
      <c r="B32" s="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</row>
    <row r="33" spans="1:19" ht="15">
      <c r="A33" s="5"/>
      <c r="B33" s="13"/>
      <c r="C33" s="5"/>
      <c r="D33" s="11"/>
      <c r="E33" s="11"/>
      <c r="F33" s="11"/>
      <c r="G33" s="1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/>
    </row>
    <row r="34" spans="1:19" ht="15">
      <c r="A34" s="8"/>
      <c r="B34" s="5"/>
      <c r="C34" s="8"/>
      <c r="D34" s="8"/>
      <c r="E34" s="8"/>
      <c r="F34" s="8"/>
      <c r="G34" s="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/>
    </row>
    <row r="35" spans="1:19" ht="15">
      <c r="A35" s="1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5"/>
      <c r="M35" s="5"/>
      <c r="N35" s="5"/>
      <c r="O35" s="5"/>
      <c r="P35" s="5"/>
      <c r="Q35" s="5"/>
      <c r="R35" s="5"/>
      <c r="S35" s="6"/>
    </row>
    <row r="36" spans="1:19" ht="15">
      <c r="A36" s="4"/>
      <c r="B36" s="5"/>
      <c r="C36" s="5"/>
      <c r="D36" s="5"/>
      <c r="E36" s="5"/>
      <c r="F36" s="5"/>
      <c r="G36" s="5"/>
      <c r="H36" s="5"/>
      <c r="I36" s="5"/>
      <c r="J36" s="5"/>
      <c r="K36" s="12"/>
      <c r="L36" s="5"/>
      <c r="M36" s="5"/>
      <c r="N36" s="5"/>
      <c r="O36" s="5"/>
      <c r="P36" s="5"/>
      <c r="Q36" s="5"/>
      <c r="R36" s="5"/>
      <c r="S36" s="6"/>
    </row>
    <row r="37" spans="1:19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12"/>
      <c r="L37" s="5"/>
      <c r="M37" s="5"/>
      <c r="N37" s="5"/>
      <c r="O37" s="5"/>
      <c r="P37" s="5"/>
      <c r="Q37" s="5"/>
      <c r="R37" s="5"/>
      <c r="S37" s="6"/>
    </row>
    <row r="38" spans="1:19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12"/>
      <c r="L38" s="5"/>
      <c r="M38" s="5"/>
      <c r="N38" s="5"/>
      <c r="O38" s="5"/>
      <c r="P38" s="5"/>
      <c r="Q38" s="5"/>
      <c r="R38" s="5"/>
      <c r="S38" s="6"/>
    </row>
    <row r="39" spans="1:19" ht="15">
      <c r="A39" s="4"/>
      <c r="B39" s="5"/>
      <c r="C39" s="5"/>
      <c r="D39" s="5"/>
      <c r="E39" s="5"/>
      <c r="F39" s="5"/>
      <c r="G39" s="5"/>
      <c r="H39" s="5"/>
      <c r="I39" s="5"/>
      <c r="J39" s="5"/>
      <c r="K39" s="12"/>
      <c r="L39" s="5"/>
      <c r="M39" s="5"/>
      <c r="N39" s="5"/>
      <c r="O39" s="5"/>
      <c r="P39" s="5"/>
      <c r="Q39" s="5"/>
      <c r="R39" s="5"/>
      <c r="S39" s="6"/>
    </row>
    <row r="40" spans="1:19" ht="15">
      <c r="A40" s="12"/>
      <c r="B40" s="8"/>
      <c r="C40" s="12"/>
      <c r="D40" s="12"/>
      <c r="E40" s="12"/>
      <c r="F40" s="12"/>
      <c r="G40" s="12"/>
      <c r="H40" s="12"/>
      <c r="I40" s="12"/>
      <c r="J40" s="12"/>
      <c r="K40" s="12"/>
      <c r="L40" s="5"/>
      <c r="M40" s="5"/>
      <c r="N40" s="5"/>
      <c r="O40" s="5"/>
      <c r="P40" s="5"/>
      <c r="Q40" s="5"/>
      <c r="R40" s="5"/>
      <c r="S40" s="6"/>
    </row>
    <row r="41" spans="1:19" ht="15">
      <c r="A41" s="12"/>
      <c r="B41" s="8"/>
      <c r="C41" s="12"/>
      <c r="D41" s="12"/>
      <c r="E41" s="12"/>
      <c r="F41" s="12"/>
      <c r="G41" s="12"/>
      <c r="H41" s="12"/>
      <c r="I41" s="12"/>
      <c r="J41" s="12"/>
      <c r="K41" s="12"/>
      <c r="L41" s="5"/>
      <c r="M41" s="5"/>
      <c r="N41" s="5"/>
      <c r="O41" s="5"/>
      <c r="P41" s="5"/>
      <c r="Q41" s="5"/>
      <c r="R41" s="5"/>
      <c r="S41" s="6"/>
    </row>
    <row r="42" spans="1:19" ht="15">
      <c r="A42" s="12"/>
      <c r="B42" s="8"/>
      <c r="C42" s="12"/>
      <c r="D42" s="12"/>
      <c r="E42" s="12"/>
      <c r="F42" s="12"/>
      <c r="G42" s="12"/>
      <c r="H42" s="12"/>
      <c r="I42" s="12"/>
      <c r="J42" s="12"/>
      <c r="K42" s="12"/>
      <c r="L42" s="5"/>
      <c r="M42" s="5"/>
      <c r="N42" s="5"/>
      <c r="O42" s="5"/>
      <c r="P42" s="5"/>
      <c r="Q42" s="5"/>
      <c r="R42" s="5"/>
      <c r="S42" s="6"/>
    </row>
    <row r="43" spans="1:19" ht="14.25">
      <c r="A43" s="4"/>
      <c r="B43" s="4"/>
      <c r="C43" s="5"/>
      <c r="D43" s="10"/>
      <c r="E43" s="4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/>
    </row>
    <row r="44" spans="1:19" ht="15">
      <c r="A44" s="4"/>
      <c r="B44" s="9"/>
      <c r="C44" s="8"/>
      <c r="D44" s="7"/>
      <c r="E44" s="10"/>
      <c r="F44" s="1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/>
    </row>
    <row r="45" spans="1:19" ht="1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5"/>
      <c r="M45" s="5"/>
      <c r="N45" s="5"/>
      <c r="O45" s="5"/>
      <c r="P45" s="5"/>
      <c r="Q45" s="5"/>
      <c r="R45" s="5"/>
      <c r="S45" s="6"/>
    </row>
    <row r="46" spans="1:19" ht="15">
      <c r="A46" s="16"/>
      <c r="B46" s="17"/>
      <c r="C46" s="17"/>
      <c r="D46" s="17"/>
      <c r="E46" s="16"/>
      <c r="F46" s="16"/>
      <c r="G46" s="17"/>
      <c r="H46" s="16"/>
      <c r="I46" s="16"/>
      <c r="J46" s="16"/>
      <c r="K46" s="18"/>
      <c r="L46" s="5"/>
      <c r="M46" s="5"/>
      <c r="N46" s="5"/>
      <c r="O46" s="5"/>
      <c r="P46" s="5"/>
      <c r="Q46" s="5"/>
      <c r="R46" s="5"/>
      <c r="S46" s="6"/>
    </row>
    <row r="47" spans="1:19" ht="15">
      <c r="A47" s="16"/>
      <c r="B47" s="17"/>
      <c r="C47" s="17"/>
      <c r="D47" s="17"/>
      <c r="E47" s="16"/>
      <c r="F47" s="16"/>
      <c r="G47" s="17"/>
      <c r="H47" s="16"/>
      <c r="I47" s="16"/>
      <c r="J47" s="16"/>
      <c r="K47" s="18"/>
      <c r="L47" s="5"/>
      <c r="M47" s="5"/>
      <c r="N47" s="5"/>
      <c r="O47" s="5"/>
      <c r="P47" s="5"/>
      <c r="Q47" s="5"/>
      <c r="R47" s="5"/>
      <c r="S47" s="6"/>
    </row>
    <row r="48" spans="1:19" ht="15">
      <c r="A48" s="19"/>
      <c r="B48" s="17"/>
      <c r="C48" s="17"/>
      <c r="D48" s="17"/>
      <c r="E48" s="16"/>
      <c r="F48" s="16"/>
      <c r="G48" s="17"/>
      <c r="H48" s="16"/>
      <c r="I48" s="16"/>
      <c r="J48" s="16"/>
      <c r="K48" s="18"/>
      <c r="L48" s="5"/>
      <c r="M48" s="5"/>
      <c r="N48" s="5"/>
      <c r="O48" s="5"/>
      <c r="P48" s="5"/>
      <c r="Q48" s="5"/>
      <c r="R48" s="5"/>
      <c r="S48" s="6"/>
    </row>
    <row r="49" spans="1:19" ht="15">
      <c r="A49" s="19"/>
      <c r="B49" s="17"/>
      <c r="C49" s="17"/>
      <c r="D49" s="17"/>
      <c r="E49" s="16"/>
      <c r="F49" s="16"/>
      <c r="G49" s="17"/>
      <c r="H49" s="16"/>
      <c r="I49" s="16"/>
      <c r="J49" s="16"/>
      <c r="K49" s="18"/>
      <c r="L49" s="5"/>
      <c r="M49" s="5"/>
      <c r="N49" s="5"/>
      <c r="O49" s="5"/>
      <c r="P49" s="5"/>
      <c r="Q49" s="5"/>
      <c r="R49" s="5"/>
      <c r="S49" s="6"/>
    </row>
    <row r="50" spans="1:19" ht="15">
      <c r="A50" s="18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5"/>
      <c r="M50" s="5"/>
      <c r="N50" s="5"/>
      <c r="O50" s="5"/>
      <c r="P50" s="5"/>
      <c r="Q50" s="5"/>
      <c r="R50" s="5"/>
      <c r="S50" s="6"/>
    </row>
    <row r="51" spans="1:19" ht="15">
      <c r="A51" s="8"/>
      <c r="B51" s="5"/>
      <c r="C51" s="3"/>
      <c r="D51" s="3"/>
      <c r="E51" s="3"/>
      <c r="F51" s="5"/>
      <c r="G51" s="8"/>
      <c r="H51" s="11"/>
      <c r="I51" s="5"/>
      <c r="J51" s="5"/>
      <c r="K51" s="5"/>
      <c r="L51" s="5"/>
      <c r="M51" s="5"/>
      <c r="N51" s="5"/>
      <c r="O51" s="5"/>
      <c r="P51" s="5"/>
      <c r="Q51" s="5"/>
      <c r="R51" s="5"/>
      <c r="S51" s="6"/>
    </row>
    <row r="52" spans="1:19" ht="14.25">
      <c r="A52" s="4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/>
    </row>
    <row r="53" spans="1:22" ht="15">
      <c r="A53" s="14"/>
      <c r="B53" s="15"/>
      <c r="C53" s="15"/>
      <c r="D53" s="15"/>
      <c r="E53" s="15"/>
      <c r="F53" s="15"/>
      <c r="G53" s="1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/>
      <c r="T53" s="6"/>
      <c r="U53" s="6"/>
      <c r="V53" s="6"/>
    </row>
    <row r="54" spans="1:22" ht="15">
      <c r="A54" s="16"/>
      <c r="B54" s="17"/>
      <c r="C54" s="17"/>
      <c r="D54" s="17"/>
      <c r="E54" s="16"/>
      <c r="F54" s="16"/>
      <c r="G54" s="17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/>
      <c r="T54" s="6"/>
      <c r="U54" s="6"/>
      <c r="V54" s="6"/>
    </row>
    <row r="55" spans="1:22" ht="15">
      <c r="A55" s="16"/>
      <c r="B55" s="17"/>
      <c r="C55" s="17"/>
      <c r="D55" s="17"/>
      <c r="E55" s="16"/>
      <c r="F55" s="16"/>
      <c r="G55" s="17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/>
      <c r="T55" s="6"/>
      <c r="U55" s="6"/>
      <c r="V55" s="6"/>
    </row>
    <row r="56" spans="1:22" ht="15">
      <c r="A56" s="19"/>
      <c r="B56" s="17"/>
      <c r="C56" s="17"/>
      <c r="D56" s="17"/>
      <c r="E56" s="16"/>
      <c r="F56" s="16"/>
      <c r="G56" s="17"/>
      <c r="H56" s="13"/>
      <c r="I56" s="13"/>
      <c r="J56" s="13"/>
      <c r="K56" s="13"/>
      <c r="L56" s="5"/>
      <c r="M56" s="5"/>
      <c r="N56" s="5"/>
      <c r="O56" s="5"/>
      <c r="P56" s="5"/>
      <c r="Q56" s="5"/>
      <c r="R56" s="5"/>
      <c r="S56" s="6"/>
      <c r="T56" s="6"/>
      <c r="U56" s="6"/>
      <c r="V56" s="6"/>
    </row>
    <row r="57" spans="1:22" ht="15">
      <c r="A57" s="19"/>
      <c r="B57" s="17"/>
      <c r="C57" s="17"/>
      <c r="D57" s="17"/>
      <c r="E57" s="16"/>
      <c r="F57" s="16"/>
      <c r="G57" s="17"/>
      <c r="H57" s="5"/>
      <c r="I57" s="5"/>
      <c r="J57" s="5"/>
      <c r="K57" s="12"/>
      <c r="L57" s="5"/>
      <c r="M57" s="5"/>
      <c r="N57" s="5"/>
      <c r="O57" s="5"/>
      <c r="P57" s="5"/>
      <c r="Q57" s="5"/>
      <c r="R57" s="5"/>
      <c r="S57" s="6"/>
      <c r="T57" s="6"/>
      <c r="U57" s="6"/>
      <c r="V57" s="6"/>
    </row>
    <row r="58" spans="1:22" ht="15">
      <c r="A58" s="18"/>
      <c r="B58" s="17"/>
      <c r="C58" s="18"/>
      <c r="D58" s="18"/>
      <c r="E58" s="18"/>
      <c r="F58" s="18"/>
      <c r="G58" s="18"/>
      <c r="H58" s="5"/>
      <c r="I58" s="5"/>
      <c r="J58" s="5"/>
      <c r="K58" s="12"/>
      <c r="L58" s="5"/>
      <c r="M58" s="5"/>
      <c r="N58" s="5"/>
      <c r="O58" s="5"/>
      <c r="P58" s="5"/>
      <c r="Q58" s="5"/>
      <c r="R58" s="5"/>
      <c r="S58" s="6"/>
      <c r="T58" s="6"/>
      <c r="U58" s="6"/>
      <c r="V58" s="6"/>
    </row>
    <row r="59" spans="1:2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12"/>
      <c r="L59" s="5"/>
      <c r="M59" s="5"/>
      <c r="N59" s="5"/>
      <c r="O59" s="5"/>
      <c r="P59" s="5"/>
      <c r="Q59" s="5"/>
      <c r="R59" s="5"/>
      <c r="S59" s="6"/>
      <c r="T59" s="6"/>
      <c r="U59" s="6"/>
      <c r="V59" s="6"/>
    </row>
    <row r="60" spans="1:22" ht="15">
      <c r="A60" s="4"/>
      <c r="B60" s="5"/>
      <c r="C60" s="5"/>
      <c r="D60" s="5"/>
      <c r="E60" s="5"/>
      <c r="F60" s="5"/>
      <c r="G60" s="5"/>
      <c r="H60" s="5"/>
      <c r="I60" s="5"/>
      <c r="J60" s="5"/>
      <c r="K60" s="12"/>
      <c r="L60" s="5"/>
      <c r="M60" s="5"/>
      <c r="N60" s="5"/>
      <c r="O60" s="5"/>
      <c r="P60" s="5"/>
      <c r="Q60" s="5"/>
      <c r="R60" s="5"/>
      <c r="S60" s="6"/>
      <c r="T60" s="6"/>
      <c r="U60" s="6"/>
      <c r="V60" s="6"/>
    </row>
    <row r="61" spans="1:22" ht="15">
      <c r="A61" s="20"/>
      <c r="B61" s="8"/>
      <c r="C61" s="12"/>
      <c r="D61" s="12"/>
      <c r="E61" s="12"/>
      <c r="F61" s="12"/>
      <c r="G61" s="5"/>
      <c r="H61" s="12"/>
      <c r="I61" s="12"/>
      <c r="J61" s="12"/>
      <c r="K61" s="12"/>
      <c r="L61" s="5"/>
      <c r="M61" s="5"/>
      <c r="N61" s="5"/>
      <c r="O61" s="5"/>
      <c r="P61" s="5"/>
      <c r="Q61" s="5"/>
      <c r="R61" s="5"/>
      <c r="S61" s="6"/>
      <c r="T61" s="6"/>
      <c r="U61" s="6"/>
      <c r="V61" s="6"/>
    </row>
    <row r="62" spans="1:22" ht="15">
      <c r="A62" s="3"/>
      <c r="B62" s="3"/>
      <c r="C62" s="4"/>
      <c r="D62" s="4"/>
      <c r="E62" s="4"/>
      <c r="F62" s="5"/>
      <c r="G62" s="5"/>
      <c r="H62" s="12"/>
      <c r="I62" s="12"/>
      <c r="J62" s="12"/>
      <c r="K62" s="12"/>
      <c r="L62" s="5"/>
      <c r="M62" s="5"/>
      <c r="N62" s="5"/>
      <c r="O62" s="5"/>
      <c r="P62" s="5"/>
      <c r="Q62" s="5"/>
      <c r="R62" s="5"/>
      <c r="S62" s="6"/>
      <c r="T62" s="6"/>
      <c r="U62" s="6"/>
      <c r="V62" s="6"/>
    </row>
    <row r="63" spans="1:22" ht="15">
      <c r="A63" s="3"/>
      <c r="B63" s="4"/>
      <c r="C63" s="7"/>
      <c r="D63" s="4"/>
      <c r="E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/>
      <c r="T63" s="6"/>
      <c r="U63" s="6"/>
      <c r="V63" s="6"/>
    </row>
    <row r="64" spans="1:22" ht="15">
      <c r="A64" s="3"/>
      <c r="B64" s="3"/>
      <c r="C64" s="5"/>
      <c r="D64" s="4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/>
      <c r="T64" s="6"/>
      <c r="U64" s="6"/>
      <c r="V64" s="6"/>
    </row>
    <row r="65" spans="1:22" ht="15">
      <c r="A65" s="8"/>
      <c r="B65" s="4"/>
      <c r="C65" s="8"/>
      <c r="D65" s="10"/>
      <c r="E65" s="4"/>
      <c r="F65" s="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/>
      <c r="T65" s="6"/>
      <c r="U65" s="6"/>
      <c r="V65" s="6"/>
    </row>
    <row r="66" spans="1:22" ht="15">
      <c r="A66" s="8"/>
      <c r="B66" s="4"/>
      <c r="C66" s="8"/>
      <c r="D66" s="10"/>
      <c r="E66" s="4"/>
      <c r="F66" s="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/>
      <c r="T66" s="6"/>
      <c r="U66" s="6"/>
      <c r="V66" s="6"/>
    </row>
    <row r="67" spans="1:22" ht="15">
      <c r="A67" s="8"/>
      <c r="B67" s="4"/>
      <c r="C67" s="8"/>
      <c r="D67" s="10"/>
      <c r="E67" s="4"/>
      <c r="F67" s="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/>
      <c r="T67" s="6"/>
      <c r="U67" s="6"/>
      <c r="V67" s="6"/>
    </row>
    <row r="68" spans="1:22" ht="15">
      <c r="A68" s="1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5"/>
      <c r="M68" s="5"/>
      <c r="N68" s="5"/>
      <c r="O68" s="5"/>
      <c r="P68" s="5"/>
      <c r="Q68" s="5"/>
      <c r="R68" s="5"/>
      <c r="S68" s="6"/>
      <c r="T68" s="6"/>
      <c r="U68" s="6"/>
      <c r="V68" s="6"/>
    </row>
    <row r="69" spans="1:22" ht="15">
      <c r="A69" s="21"/>
      <c r="B69" s="6"/>
      <c r="C69" s="6"/>
      <c r="D69" s="5"/>
      <c r="E69" s="6"/>
      <c r="F69" s="6"/>
      <c r="G69" s="5"/>
      <c r="H69" s="5"/>
      <c r="I69" s="5"/>
      <c r="J69" s="5"/>
      <c r="K69" s="12"/>
      <c r="L69" s="5"/>
      <c r="M69" s="5"/>
      <c r="N69" s="5"/>
      <c r="O69" s="5"/>
      <c r="P69" s="5"/>
      <c r="Q69" s="5"/>
      <c r="R69" s="5"/>
      <c r="S69" s="6"/>
      <c r="T69" s="6"/>
      <c r="U69" s="6"/>
      <c r="V69" s="6"/>
    </row>
    <row r="70" spans="1:2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12"/>
      <c r="L70" s="5"/>
      <c r="M70" s="5"/>
      <c r="N70" s="5"/>
      <c r="O70" s="5"/>
      <c r="P70" s="5"/>
      <c r="Q70" s="5"/>
      <c r="R70" s="5"/>
      <c r="S70" s="6"/>
      <c r="T70" s="6"/>
      <c r="U70" s="6"/>
      <c r="V70" s="6"/>
    </row>
    <row r="71" spans="1:22" ht="15">
      <c r="A71" s="6"/>
      <c r="B71" s="22"/>
      <c r="C71" s="22"/>
      <c r="D71" s="13"/>
      <c r="E71" s="22"/>
      <c r="F71" s="5"/>
      <c r="G71" s="5"/>
      <c r="H71" s="5"/>
      <c r="I71" s="5"/>
      <c r="J71" s="5"/>
      <c r="K71" s="12"/>
      <c r="L71" s="5"/>
      <c r="M71" s="5"/>
      <c r="N71" s="5"/>
      <c r="O71" s="5"/>
      <c r="P71" s="5"/>
      <c r="Q71" s="5"/>
      <c r="R71" s="5"/>
      <c r="S71" s="6"/>
      <c r="T71" s="6"/>
      <c r="U71" s="6"/>
      <c r="V71" s="6"/>
    </row>
    <row r="72" spans="1:22" ht="15">
      <c r="A72" s="23"/>
      <c r="B72" s="24"/>
      <c r="C72" s="24"/>
      <c r="D72" s="13"/>
      <c r="E72" s="25"/>
      <c r="F72" s="5"/>
      <c r="G72" s="5"/>
      <c r="H72" s="5"/>
      <c r="I72" s="5"/>
      <c r="J72" s="5"/>
      <c r="K72" s="12"/>
      <c r="L72" s="5"/>
      <c r="M72" s="5"/>
      <c r="N72" s="5"/>
      <c r="O72" s="5"/>
      <c r="P72" s="5"/>
      <c r="Q72" s="5"/>
      <c r="R72" s="5"/>
      <c r="S72" s="6"/>
      <c r="T72" s="6"/>
      <c r="U72" s="6"/>
      <c r="V72" s="6"/>
    </row>
    <row r="73" spans="1:22" ht="15">
      <c r="A73" s="16"/>
      <c r="B73" s="26"/>
      <c r="C73" s="27"/>
      <c r="D73" s="27"/>
      <c r="E73" s="27"/>
      <c r="F73" s="28"/>
      <c r="G73" s="8"/>
      <c r="H73" s="12"/>
      <c r="I73" s="12"/>
      <c r="J73" s="12"/>
      <c r="K73" s="12"/>
      <c r="L73" s="5"/>
      <c r="M73" s="5"/>
      <c r="N73" s="5"/>
      <c r="O73" s="5"/>
      <c r="P73" s="5"/>
      <c r="Q73" s="5"/>
      <c r="R73" s="5"/>
      <c r="S73" s="6"/>
      <c r="T73" s="6"/>
      <c r="U73" s="6"/>
      <c r="V73" s="6"/>
    </row>
    <row r="74" spans="1:22" ht="14.25">
      <c r="A74" s="16"/>
      <c r="B74" s="26"/>
      <c r="C74" s="27"/>
      <c r="D74" s="27"/>
      <c r="E74" s="2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  <c r="T74" s="6"/>
      <c r="U74" s="6"/>
      <c r="V74" s="6"/>
    </row>
    <row r="75" spans="1:22" ht="14.25">
      <c r="A75" s="19"/>
      <c r="B75" s="26"/>
      <c r="C75" s="27"/>
      <c r="D75" s="27"/>
      <c r="E75" s="2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  <c r="T75" s="6"/>
      <c r="U75" s="6"/>
      <c r="V75" s="6"/>
    </row>
    <row r="76" spans="1:19" ht="14.25">
      <c r="A76" s="19"/>
      <c r="B76" s="26"/>
      <c r="C76" s="27"/>
      <c r="D76" s="27"/>
      <c r="E76" s="2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ht="15">
      <c r="A77" s="29"/>
      <c r="B77" s="8"/>
      <c r="C77" s="8"/>
      <c r="D77" s="8"/>
      <c r="E77" s="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</row>
    <row r="79" spans="1:19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</row>
    <row r="80" spans="1:19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</row>
    <row r="81" spans="1:19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/>
    </row>
    <row r="82" spans="1:19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/>
    </row>
    <row r="83" spans="1:19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/>
    </row>
    <row r="84" spans="1:19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/>
    </row>
    <row r="85" spans="1:19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/>
    </row>
    <row r="86" spans="1:19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/>
    </row>
    <row r="87" spans="1:19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/>
    </row>
    <row r="88" spans="1:19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/>
    </row>
    <row r="89" spans="1:19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/>
    </row>
    <row r="90" spans="1:19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/>
    </row>
    <row r="91" spans="1:19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/>
    </row>
    <row r="92" spans="1:19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/>
    </row>
    <row r="93" spans="1:19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/>
    </row>
    <row r="94" spans="1:19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/>
    </row>
    <row r="95" spans="1:19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/>
    </row>
    <row r="96" spans="1:19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6"/>
    </row>
    <row r="97" spans="1:19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/>
    </row>
    <row r="98" spans="1:18" ht="14.25">
      <c r="A98" s="30"/>
      <c r="B98" s="30"/>
      <c r="C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4.25">
      <c r="A99" s="30"/>
      <c r="B99" s="30"/>
      <c r="C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4.25">
      <c r="A100" s="30"/>
      <c r="B100" s="30"/>
      <c r="C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4.25">
      <c r="A101" s="30"/>
      <c r="B101" s="30"/>
      <c r="C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4.25">
      <c r="A102" s="30"/>
      <c r="B102" s="30"/>
      <c r="C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</sheetData>
  <sheetProtection selectLockedCells="1" selectUnlockedCells="1"/>
  <printOptions/>
  <pageMargins left="0.15748031496062992" right="0.1968503937007874" top="1.3385826771653544" bottom="0.5118110236220472" header="0.1968503937007874" footer="0.5118110236220472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="85" zoomScaleNormal="85" workbookViewId="0" topLeftCell="A1">
      <selection activeCell="A87" sqref="A87:A88"/>
    </sheetView>
  </sheetViews>
  <sheetFormatPr defaultColWidth="9.140625" defaultRowHeight="12.75"/>
  <cols>
    <col min="1" max="1" width="27.28125" style="0" customWidth="1"/>
    <col min="2" max="2" width="12.8515625" style="0" customWidth="1"/>
    <col min="3" max="3" width="12.140625" style="0" customWidth="1"/>
    <col min="4" max="4" width="11.8515625" style="0" customWidth="1"/>
    <col min="5" max="5" width="12.28125" style="0" customWidth="1"/>
    <col min="6" max="6" width="16.57421875" style="0" customWidth="1"/>
    <col min="7" max="7" width="12.00390625" style="0" customWidth="1"/>
    <col min="8" max="8" width="14.421875" style="0" customWidth="1"/>
    <col min="9" max="10" width="13.28125" style="0" customWidth="1"/>
    <col min="11" max="11" width="11.28125" style="0" customWidth="1"/>
    <col min="12" max="12" width="11.140625" style="0" customWidth="1"/>
    <col min="13" max="13" width="13.28125" style="0" customWidth="1"/>
    <col min="14" max="14" width="12.57421875" style="0" customWidth="1"/>
    <col min="17" max="17" width="8.421875" style="0" customWidth="1"/>
    <col min="18" max="18" width="9.28125" style="0" customWidth="1"/>
    <col min="20" max="20" width="8.00390625" style="0" customWidth="1"/>
    <col min="21" max="21" width="10.57421875" style="0" customWidth="1"/>
  </cols>
  <sheetData>
    <row r="1" spans="1:8" ht="16.5">
      <c r="A1" s="31" t="s">
        <v>10</v>
      </c>
      <c r="B1" s="32"/>
      <c r="C1" s="32"/>
      <c r="D1" s="33"/>
      <c r="E1" s="33"/>
      <c r="G1" s="34"/>
      <c r="H1" s="35"/>
    </row>
    <row r="2" spans="5:13" ht="15">
      <c r="E2" s="2" t="s">
        <v>11</v>
      </c>
      <c r="F2" s="36"/>
      <c r="G2" s="13">
        <v>516652</v>
      </c>
      <c r="H2" s="37" t="s">
        <v>12</v>
      </c>
      <c r="I2" s="38">
        <f>I4+I3</f>
        <v>531600</v>
      </c>
      <c r="J2" s="39">
        <v>100</v>
      </c>
      <c r="K2" s="40"/>
      <c r="L2" s="41">
        <f>L3+L4+M3</f>
        <v>0</v>
      </c>
      <c r="M2" s="42"/>
    </row>
    <row r="3" spans="1:13" ht="15">
      <c r="A3" s="43" t="s">
        <v>13</v>
      </c>
      <c r="E3" s="2"/>
      <c r="F3" s="36"/>
      <c r="G3" s="41"/>
      <c r="H3" s="37"/>
      <c r="I3" s="38">
        <v>516652</v>
      </c>
      <c r="J3" s="39" t="s">
        <v>14</v>
      </c>
      <c r="K3" s="40"/>
      <c r="L3" s="41"/>
      <c r="M3" s="42"/>
    </row>
    <row r="4" spans="1:13" ht="15">
      <c r="A4" s="43" t="s">
        <v>15</v>
      </c>
      <c r="E4" s="2"/>
      <c r="F4" s="36"/>
      <c r="G4" s="41"/>
      <c r="H4" s="37"/>
      <c r="I4" s="38">
        <v>14948</v>
      </c>
      <c r="J4" s="39" t="s">
        <v>16</v>
      </c>
      <c r="K4" s="40"/>
      <c r="L4" s="41"/>
      <c r="M4" s="42"/>
    </row>
    <row r="5" spans="1:12" ht="15">
      <c r="A5" s="44" t="s">
        <v>17</v>
      </c>
      <c r="B5" s="35"/>
      <c r="C5" s="35"/>
      <c r="D5" s="35"/>
      <c r="E5" s="45"/>
      <c r="F5" s="37"/>
      <c r="G5" s="46"/>
      <c r="H5" s="45"/>
      <c r="I5" s="37">
        <f>SUM(I3:I4)</f>
        <v>531600</v>
      </c>
      <c r="J5" s="37"/>
      <c r="K5" s="37"/>
      <c r="L5" s="37"/>
    </row>
    <row r="6" spans="1:9" ht="12.75">
      <c r="A6" s="47" t="s">
        <v>18</v>
      </c>
      <c r="B6" s="48"/>
      <c r="C6" s="49" t="s">
        <v>19</v>
      </c>
      <c r="D6" s="50"/>
      <c r="E6" s="51"/>
      <c r="F6" s="52"/>
      <c r="H6" s="35"/>
      <c r="I6" s="35"/>
    </row>
    <row r="7" spans="1:11" ht="12.75">
      <c r="A7" s="52"/>
      <c r="B7" s="52"/>
      <c r="C7" s="53" t="s">
        <v>20</v>
      </c>
      <c r="D7" s="52"/>
      <c r="E7" s="52"/>
      <c r="F7" s="54"/>
      <c r="H7" s="55"/>
      <c r="I7" s="55" t="s">
        <v>21</v>
      </c>
      <c r="J7" s="55"/>
      <c r="K7" s="55"/>
    </row>
    <row r="8" spans="1:11" ht="12.75">
      <c r="A8" s="56" t="s">
        <v>22</v>
      </c>
      <c r="B8" s="56" t="s">
        <v>23</v>
      </c>
      <c r="C8" s="57" t="s">
        <v>24</v>
      </c>
      <c r="D8" s="52"/>
      <c r="E8" s="52"/>
      <c r="F8" s="54"/>
      <c r="H8" s="58" t="s">
        <v>25</v>
      </c>
      <c r="I8" s="59" t="s">
        <v>26</v>
      </c>
      <c r="J8" s="60" t="s">
        <v>27</v>
      </c>
      <c r="K8" s="61" t="s">
        <v>28</v>
      </c>
    </row>
    <row r="9" spans="1:11" ht="15">
      <c r="A9" s="62" t="s">
        <v>29</v>
      </c>
      <c r="B9" s="62">
        <f aca="true" t="shared" si="0" ref="B9:B14">K9</f>
        <v>1064.2</v>
      </c>
      <c r="C9" s="63">
        <f aca="true" t="shared" si="1" ref="C9:C14">B9*$F$15</f>
        <v>53630.61435817402</v>
      </c>
      <c r="D9" s="54"/>
      <c r="E9" s="54"/>
      <c r="F9" s="54"/>
      <c r="H9" s="64">
        <v>951.2</v>
      </c>
      <c r="I9" s="206">
        <v>88</v>
      </c>
      <c r="J9" s="66">
        <v>25</v>
      </c>
      <c r="K9" s="67">
        <f aca="true" t="shared" si="2" ref="K9:K14">SUM(H9:J9)</f>
        <v>1064.2</v>
      </c>
    </row>
    <row r="10" spans="1:11" ht="12.75">
      <c r="A10" s="68" t="s">
        <v>30</v>
      </c>
      <c r="B10" s="69">
        <f t="shared" si="0"/>
        <v>1092.1</v>
      </c>
      <c r="C10" s="63">
        <f t="shared" si="1"/>
        <v>55036.64155286773</v>
      </c>
      <c r="D10" s="54"/>
      <c r="E10" s="54"/>
      <c r="F10" s="54"/>
      <c r="H10" s="64">
        <f>941.6-122+122</f>
        <v>941.6</v>
      </c>
      <c r="I10" s="65">
        <v>125.5</v>
      </c>
      <c r="J10" s="66">
        <v>25</v>
      </c>
      <c r="K10" s="67">
        <f t="shared" si="2"/>
        <v>1092.1</v>
      </c>
    </row>
    <row r="11" spans="1:11" ht="12.75">
      <c r="A11" s="68" t="s">
        <v>31</v>
      </c>
      <c r="B11" s="62">
        <f t="shared" si="0"/>
        <v>348.4</v>
      </c>
      <c r="C11" s="63">
        <f t="shared" si="1"/>
        <v>17557.701599687865</v>
      </c>
      <c r="D11" s="54"/>
      <c r="E11" s="54"/>
      <c r="F11" s="54"/>
      <c r="H11" s="64">
        <v>278.4</v>
      </c>
      <c r="I11" s="65">
        <v>58</v>
      </c>
      <c r="J11" s="66">
        <v>12</v>
      </c>
      <c r="K11" s="67">
        <f t="shared" si="2"/>
        <v>348.4</v>
      </c>
    </row>
    <row r="12" spans="1:11" ht="12.75">
      <c r="A12" s="70" t="s">
        <v>32</v>
      </c>
      <c r="B12" s="69">
        <f t="shared" si="0"/>
        <v>901.74</v>
      </c>
      <c r="C12" s="63">
        <f t="shared" si="1"/>
        <v>45443.40367538042</v>
      </c>
      <c r="D12" s="71" t="s">
        <v>33</v>
      </c>
      <c r="E12" s="72" t="s">
        <v>34</v>
      </c>
      <c r="F12" s="72" t="s">
        <v>35</v>
      </c>
      <c r="H12" s="73">
        <v>730.52</v>
      </c>
      <c r="I12" s="74">
        <v>150.22</v>
      </c>
      <c r="J12" s="66">
        <v>21</v>
      </c>
      <c r="K12" s="67">
        <f t="shared" si="2"/>
        <v>901.74</v>
      </c>
    </row>
    <row r="13" spans="1:11" ht="12.75">
      <c r="A13" s="62" t="s">
        <v>36</v>
      </c>
      <c r="B13" s="62">
        <f t="shared" si="0"/>
        <v>1058.1599999999999</v>
      </c>
      <c r="C13" s="63">
        <f t="shared" si="1"/>
        <v>53326.2271088568</v>
      </c>
      <c r="D13" s="75" t="s">
        <v>37</v>
      </c>
      <c r="E13" s="76" t="s">
        <v>38</v>
      </c>
      <c r="F13" s="76" t="s">
        <v>39</v>
      </c>
      <c r="H13" s="64">
        <v>906.16</v>
      </c>
      <c r="I13" s="65">
        <v>127</v>
      </c>
      <c r="J13" s="66">
        <v>25</v>
      </c>
      <c r="K13" s="67">
        <f t="shared" si="2"/>
        <v>1058.1599999999999</v>
      </c>
    </row>
    <row r="14" spans="1:11" ht="12.75">
      <c r="A14" s="62" t="s">
        <v>40</v>
      </c>
      <c r="B14" s="62">
        <f t="shared" si="0"/>
        <v>661.4</v>
      </c>
      <c r="C14" s="63">
        <f t="shared" si="1"/>
        <v>33331.41170503316</v>
      </c>
      <c r="D14" s="75"/>
      <c r="E14" s="76"/>
      <c r="F14" s="76"/>
      <c r="H14" s="64">
        <v>323.4</v>
      </c>
      <c r="I14" s="65">
        <v>313</v>
      </c>
      <c r="J14" s="66">
        <v>25</v>
      </c>
      <c r="K14" s="67">
        <f t="shared" si="2"/>
        <v>661.4</v>
      </c>
    </row>
    <row r="15" spans="1:11" ht="12.75">
      <c r="A15" s="77" t="s">
        <v>28</v>
      </c>
      <c r="B15" s="78">
        <f>SUM(B9:B14)</f>
        <v>5126</v>
      </c>
      <c r="C15" s="78">
        <f>SUM(C9:C14)</f>
        <v>258326</v>
      </c>
      <c r="D15" s="78">
        <f>G2*0.5</f>
        <v>258326</v>
      </c>
      <c r="E15" s="78">
        <f>B15</f>
        <v>5126</v>
      </c>
      <c r="F15" s="63">
        <f>D15/E15</f>
        <v>50.39523995317987</v>
      </c>
      <c r="G15" s="35"/>
      <c r="H15" s="64">
        <f>SUM(H9:H14)</f>
        <v>4131.28</v>
      </c>
      <c r="I15" s="65">
        <f>SUM(I9:I14)</f>
        <v>861.72</v>
      </c>
      <c r="J15" s="79">
        <f>SUM(J9:J14)</f>
        <v>133</v>
      </c>
      <c r="K15" s="67">
        <f>SUM(K9:K14)</f>
        <v>5126</v>
      </c>
    </row>
    <row r="16" spans="7:10" ht="12.75">
      <c r="G16" s="35"/>
      <c r="H16" s="35"/>
      <c r="I16" s="35"/>
      <c r="J16" s="80"/>
    </row>
    <row r="17" spans="1:7" ht="12.75">
      <c r="A17" s="47" t="s">
        <v>41</v>
      </c>
      <c r="C17" s="81" t="s">
        <v>19</v>
      </c>
      <c r="D17" s="82"/>
      <c r="E17" s="83"/>
      <c r="F17" s="54"/>
      <c r="G17" s="84"/>
    </row>
    <row r="18" spans="1:7" ht="13.5" customHeight="1">
      <c r="A18" s="85" t="s">
        <v>42</v>
      </c>
      <c r="B18" s="86"/>
      <c r="C18" s="86"/>
      <c r="D18" s="86"/>
      <c r="E18" s="86"/>
      <c r="F18" s="54"/>
      <c r="G18" s="84"/>
    </row>
    <row r="19" spans="1:7" ht="13.5">
      <c r="A19" s="87" t="s">
        <v>43</v>
      </c>
      <c r="B19" s="88"/>
      <c r="C19" s="88"/>
      <c r="D19" s="88"/>
      <c r="E19" s="86"/>
      <c r="F19" s="54"/>
      <c r="G19" s="38"/>
    </row>
    <row r="20" spans="1:7" ht="12.75">
      <c r="A20" s="52"/>
      <c r="B20" s="52"/>
      <c r="C20" s="89" t="s">
        <v>20</v>
      </c>
      <c r="D20" s="52"/>
      <c r="E20" s="52"/>
      <c r="F20" s="54"/>
      <c r="G20" s="38"/>
    </row>
    <row r="21" spans="1:7" ht="12.75">
      <c r="A21" s="56" t="s">
        <v>22</v>
      </c>
      <c r="B21" s="56" t="s">
        <v>23</v>
      </c>
      <c r="C21" s="57" t="s">
        <v>24</v>
      </c>
      <c r="D21" s="52"/>
      <c r="E21" s="52"/>
      <c r="F21" s="54"/>
      <c r="G21" s="90"/>
    </row>
    <row r="22" spans="1:7" ht="12.75">
      <c r="A22" s="62" t="s">
        <v>29</v>
      </c>
      <c r="B22" s="62">
        <v>159</v>
      </c>
      <c r="C22" s="63">
        <f aca="true" t="shared" si="3" ref="C22:C27">B22*$F$28</f>
        <v>26499.247741935484</v>
      </c>
      <c r="D22" s="91"/>
      <c r="E22" s="91"/>
      <c r="F22" s="91"/>
      <c r="G22" s="90"/>
    </row>
    <row r="23" spans="1:7" ht="12.75">
      <c r="A23" s="68" t="s">
        <v>30</v>
      </c>
      <c r="B23" s="62">
        <v>148</v>
      </c>
      <c r="C23" s="63">
        <f t="shared" si="3"/>
        <v>24665.9664516129</v>
      </c>
      <c r="D23" s="91"/>
      <c r="E23" s="91"/>
      <c r="F23" s="91"/>
      <c r="G23" s="90"/>
    </row>
    <row r="24" spans="1:7" ht="12.75">
      <c r="A24" s="68" t="s">
        <v>31</v>
      </c>
      <c r="B24" s="62">
        <v>78</v>
      </c>
      <c r="C24" s="63">
        <f t="shared" si="3"/>
        <v>12999.630967741936</v>
      </c>
      <c r="D24" s="91"/>
      <c r="E24" s="91"/>
      <c r="F24" s="91"/>
      <c r="G24" s="90"/>
    </row>
    <row r="25" spans="1:7" ht="12.75">
      <c r="A25" s="70" t="s">
        <v>32</v>
      </c>
      <c r="B25" s="62">
        <v>142</v>
      </c>
      <c r="C25" s="63">
        <f t="shared" si="3"/>
        <v>23665.994838709677</v>
      </c>
      <c r="D25" s="71" t="s">
        <v>33</v>
      </c>
      <c r="E25" s="72" t="s">
        <v>34</v>
      </c>
      <c r="F25" s="72" t="s">
        <v>35</v>
      </c>
      <c r="G25" s="90"/>
    </row>
    <row r="26" spans="1:7" ht="12.75">
      <c r="A26" s="62" t="s">
        <v>36</v>
      </c>
      <c r="B26" s="62">
        <v>154</v>
      </c>
      <c r="C26" s="63">
        <f t="shared" si="3"/>
        <v>25665.93806451613</v>
      </c>
      <c r="D26" s="75" t="s">
        <v>37</v>
      </c>
      <c r="E26" s="76" t="s">
        <v>38</v>
      </c>
      <c r="F26" s="76" t="s">
        <v>39</v>
      </c>
      <c r="G26" s="38"/>
    </row>
    <row r="27" spans="1:7" ht="12.75">
      <c r="A27" s="62" t="s">
        <v>40</v>
      </c>
      <c r="B27" s="62">
        <v>94</v>
      </c>
      <c r="C27" s="63">
        <f t="shared" si="3"/>
        <v>15666.22193548387</v>
      </c>
      <c r="D27" s="75"/>
      <c r="E27" s="76"/>
      <c r="F27" s="76"/>
      <c r="G27" s="38"/>
    </row>
    <row r="28" spans="1:7" ht="12.75">
      <c r="A28" s="77" t="s">
        <v>28</v>
      </c>
      <c r="B28" s="62">
        <f>SUM(B22:B27)</f>
        <v>775</v>
      </c>
      <c r="C28" s="78">
        <f>SUM(C22:C27)</f>
        <v>129163</v>
      </c>
      <c r="D28" s="62">
        <f>G2*0.5*0.5</f>
        <v>129163</v>
      </c>
      <c r="E28" s="62">
        <f>B28</f>
        <v>775</v>
      </c>
      <c r="F28" s="92">
        <f>D28/E28</f>
        <v>166.66193548387096</v>
      </c>
      <c r="G28" s="90"/>
    </row>
    <row r="29" spans="1:7" ht="12.75">
      <c r="A29" s="93"/>
      <c r="B29" s="94"/>
      <c r="C29" s="95"/>
      <c r="D29" s="94"/>
      <c r="E29" s="94"/>
      <c r="F29" s="96"/>
      <c r="G29" s="90"/>
    </row>
    <row r="30" spans="1:7" ht="13.5">
      <c r="A30" s="87" t="s">
        <v>44</v>
      </c>
      <c r="B30" s="97"/>
      <c r="C30" s="97"/>
      <c r="D30" s="97"/>
      <c r="E30" s="97"/>
      <c r="F30" s="98"/>
      <c r="G30" s="84"/>
    </row>
    <row r="31" spans="1:7" ht="12.75">
      <c r="A31" s="52"/>
      <c r="B31" s="52"/>
      <c r="C31" s="89" t="s">
        <v>20</v>
      </c>
      <c r="D31" s="52"/>
      <c r="E31" s="52"/>
      <c r="F31" s="54"/>
      <c r="G31" s="38"/>
    </row>
    <row r="32" spans="1:7" ht="12.75">
      <c r="A32" s="56" t="s">
        <v>22</v>
      </c>
      <c r="B32" s="56" t="s">
        <v>23</v>
      </c>
      <c r="C32" s="57" t="s">
        <v>24</v>
      </c>
      <c r="D32" s="52"/>
      <c r="E32" s="52"/>
      <c r="F32" s="54"/>
      <c r="G32" s="38"/>
    </row>
    <row r="33" spans="1:7" ht="12.75">
      <c r="A33" s="62" t="s">
        <v>29</v>
      </c>
      <c r="B33" s="62">
        <v>668</v>
      </c>
      <c r="C33" s="63">
        <f aca="true" t="shared" si="4" ref="C33:C38">B33*$F$39</f>
        <v>25879.089382123577</v>
      </c>
      <c r="D33" s="91"/>
      <c r="E33" s="91"/>
      <c r="F33" s="91"/>
      <c r="G33" s="90"/>
    </row>
    <row r="34" spans="1:7" ht="12.75">
      <c r="A34" s="68" t="s">
        <v>30</v>
      </c>
      <c r="B34" s="62">
        <v>464</v>
      </c>
      <c r="C34" s="63">
        <f t="shared" si="4"/>
        <v>17975.89442111578</v>
      </c>
      <c r="D34" s="91"/>
      <c r="E34" s="91"/>
      <c r="F34" s="91"/>
      <c r="G34" s="90"/>
    </row>
    <row r="35" spans="1:7" ht="12.75">
      <c r="A35" s="68" t="s">
        <v>31</v>
      </c>
      <c r="B35" s="62">
        <v>284</v>
      </c>
      <c r="C35" s="63">
        <f t="shared" si="4"/>
        <v>11002.487102579486</v>
      </c>
      <c r="D35" s="91"/>
      <c r="E35" s="91"/>
      <c r="F35" s="91"/>
      <c r="G35" s="90"/>
    </row>
    <row r="36" spans="1:7" ht="12.75">
      <c r="A36" s="70" t="s">
        <v>32</v>
      </c>
      <c r="B36" s="62">
        <v>816</v>
      </c>
      <c r="C36" s="63">
        <f t="shared" si="4"/>
        <v>31612.779844031196</v>
      </c>
      <c r="D36" s="71" t="s">
        <v>33</v>
      </c>
      <c r="E36" s="72" t="s">
        <v>34</v>
      </c>
      <c r="F36" s="72" t="s">
        <v>35</v>
      </c>
      <c r="G36" s="90"/>
    </row>
    <row r="37" spans="1:7" ht="12.75">
      <c r="A37" s="62" t="s">
        <v>36</v>
      </c>
      <c r="B37" s="62">
        <v>778</v>
      </c>
      <c r="C37" s="63">
        <f t="shared" si="4"/>
        <v>30140.616076784645</v>
      </c>
      <c r="D37" s="75" t="s">
        <v>37</v>
      </c>
      <c r="E37" s="76" t="s">
        <v>38</v>
      </c>
      <c r="F37" s="76" t="s">
        <v>39</v>
      </c>
      <c r="G37" s="90"/>
    </row>
    <row r="38" spans="1:7" ht="12.75">
      <c r="A38" s="62" t="s">
        <v>45</v>
      </c>
      <c r="B38" s="62">
        <v>324</v>
      </c>
      <c r="C38" s="63">
        <f t="shared" si="4"/>
        <v>12552.133173365328</v>
      </c>
      <c r="D38" s="75"/>
      <c r="E38" s="76"/>
      <c r="F38" s="76"/>
      <c r="G38" s="90"/>
    </row>
    <row r="39" spans="1:12" ht="12.75">
      <c r="A39" s="77" t="s">
        <v>28</v>
      </c>
      <c r="B39" s="62">
        <f>SUM(B33:B38)</f>
        <v>3334</v>
      </c>
      <c r="C39" s="78">
        <f>SUM(C33:C38)</f>
        <v>129163</v>
      </c>
      <c r="D39" s="78">
        <f>G2*0.5*0.5</f>
        <v>129163</v>
      </c>
      <c r="E39" s="78">
        <f>B39</f>
        <v>3334</v>
      </c>
      <c r="F39" s="99">
        <f>D39/E39</f>
        <v>38.74115176964607</v>
      </c>
      <c r="G39" s="38"/>
      <c r="H39" s="100"/>
      <c r="I39" s="38"/>
      <c r="J39" s="38"/>
      <c r="K39" s="38"/>
      <c r="L39" s="38"/>
    </row>
    <row r="40" spans="1:12" ht="12.75">
      <c r="A40" s="101" t="s">
        <v>46</v>
      </c>
      <c r="B40" s="52"/>
      <c r="C40" s="102" t="s">
        <v>47</v>
      </c>
      <c r="D40" s="103"/>
      <c r="E40" s="103"/>
      <c r="F40" s="54"/>
      <c r="G40" s="104"/>
      <c r="H40" s="100"/>
      <c r="I40" s="38"/>
      <c r="J40" s="38"/>
      <c r="K40" s="38"/>
      <c r="L40" s="38"/>
    </row>
    <row r="41" spans="1:12" ht="12.75">
      <c r="A41" s="52"/>
      <c r="B41" s="52"/>
      <c r="C41" s="105"/>
      <c r="D41" s="106" t="s">
        <v>48</v>
      </c>
      <c r="E41" s="54"/>
      <c r="F41" s="54"/>
      <c r="G41" s="107"/>
      <c r="H41" s="38"/>
      <c r="I41" s="38"/>
      <c r="J41" s="38"/>
      <c r="K41" s="38"/>
      <c r="L41" s="38"/>
    </row>
    <row r="42" spans="1:12" ht="12.75">
      <c r="A42" s="70"/>
      <c r="B42" s="108"/>
      <c r="C42" s="109"/>
      <c r="D42" s="110" t="s">
        <v>49</v>
      </c>
      <c r="E42" s="111" t="s">
        <v>50</v>
      </c>
      <c r="F42" s="112"/>
      <c r="G42" s="38"/>
      <c r="H42" s="38"/>
      <c r="I42" s="38"/>
      <c r="J42" s="38"/>
      <c r="K42" s="38"/>
      <c r="L42" s="38"/>
    </row>
    <row r="43" spans="1:12" ht="12.75">
      <c r="A43" s="57" t="s">
        <v>51</v>
      </c>
      <c r="B43" s="57" t="s">
        <v>52</v>
      </c>
      <c r="C43" s="113" t="s">
        <v>53</v>
      </c>
      <c r="D43" s="114"/>
      <c r="E43" s="115" t="s">
        <v>54</v>
      </c>
      <c r="F43" s="116"/>
      <c r="G43" s="177" t="s">
        <v>78</v>
      </c>
      <c r="H43" s="178" t="s">
        <v>79</v>
      </c>
      <c r="I43" s="180" t="s">
        <v>80</v>
      </c>
      <c r="J43" s="66" t="s">
        <v>81</v>
      </c>
      <c r="K43" s="118"/>
      <c r="L43" s="117"/>
    </row>
    <row r="44" spans="1:12" ht="15">
      <c r="A44" s="62" t="s">
        <v>29</v>
      </c>
      <c r="B44" s="69">
        <f aca="true" t="shared" si="5" ref="B44:B49">C9</f>
        <v>53630.61435817402</v>
      </c>
      <c r="C44" s="69">
        <f aca="true" t="shared" si="6" ref="C44:C49">C22+C33</f>
        <v>52378.337124059064</v>
      </c>
      <c r="D44" s="119">
        <f aca="true" t="shared" si="7" ref="D44:D49">SUM(B44:C44)</f>
        <v>106008.95148223308</v>
      </c>
      <c r="E44" s="120">
        <f>D44/D50*100</f>
        <v>20.518444036262917</v>
      </c>
      <c r="F44" s="121">
        <f aca="true" t="shared" si="8" ref="F44:F49">D44/3</f>
        <v>35336.31716074436</v>
      </c>
      <c r="G44" s="119">
        <v>35336</v>
      </c>
      <c r="H44" s="119">
        <v>35336</v>
      </c>
      <c r="I44" s="119">
        <v>35336</v>
      </c>
      <c r="J44" s="181">
        <f aca="true" t="shared" si="9" ref="J44:J49">G44+H44+I44</f>
        <v>106008</v>
      </c>
      <c r="K44" s="123"/>
      <c r="L44" s="124"/>
    </row>
    <row r="45" spans="1:12" ht="15">
      <c r="A45" s="68" t="s">
        <v>30</v>
      </c>
      <c r="B45" s="69">
        <f t="shared" si="5"/>
        <v>55036.64155286773</v>
      </c>
      <c r="C45" s="69">
        <f>C23+C34</f>
        <v>42641.86087272868</v>
      </c>
      <c r="D45" s="119">
        <f t="shared" si="7"/>
        <v>97678.50242559641</v>
      </c>
      <c r="E45" s="125">
        <f>D45/D50*100</f>
        <v>18.906053286466793</v>
      </c>
      <c r="F45" s="121">
        <f t="shared" si="8"/>
        <v>32559.500808532135</v>
      </c>
      <c r="G45" s="119">
        <v>32560</v>
      </c>
      <c r="H45" s="119">
        <v>32560</v>
      </c>
      <c r="I45" s="119">
        <v>32560</v>
      </c>
      <c r="J45" s="181">
        <f t="shared" si="9"/>
        <v>97680</v>
      </c>
      <c r="K45" s="123"/>
      <c r="L45" s="124"/>
    </row>
    <row r="46" spans="1:12" ht="15">
      <c r="A46" s="68" t="s">
        <v>31</v>
      </c>
      <c r="B46" s="69">
        <f t="shared" si="5"/>
        <v>17557.701599687865</v>
      </c>
      <c r="C46" s="69">
        <f t="shared" si="6"/>
        <v>24002.11807032142</v>
      </c>
      <c r="D46" s="119">
        <f t="shared" si="7"/>
        <v>41559.81967000928</v>
      </c>
      <c r="E46" s="125">
        <f>D46/D50*100</f>
        <v>8.044064412798031</v>
      </c>
      <c r="F46" s="121">
        <f t="shared" si="8"/>
        <v>13853.273223336428</v>
      </c>
      <c r="G46" s="119">
        <v>13853</v>
      </c>
      <c r="H46" s="119">
        <v>13853</v>
      </c>
      <c r="I46" s="119">
        <v>13853</v>
      </c>
      <c r="J46" s="181">
        <f t="shared" si="9"/>
        <v>41559</v>
      </c>
      <c r="K46" s="123"/>
      <c r="L46" s="124"/>
    </row>
    <row r="47" spans="1:12" ht="15">
      <c r="A47" s="70" t="s">
        <v>32</v>
      </c>
      <c r="B47" s="69">
        <f t="shared" si="5"/>
        <v>45443.40367538042</v>
      </c>
      <c r="C47" s="69">
        <f t="shared" si="6"/>
        <v>55278.77468274087</v>
      </c>
      <c r="D47" s="119">
        <f t="shared" si="7"/>
        <v>100722.17835812128</v>
      </c>
      <c r="E47" s="125">
        <f>D47/D50*100</f>
        <v>19.49516857732502</v>
      </c>
      <c r="F47" s="121">
        <f t="shared" si="8"/>
        <v>33574.05945270709</v>
      </c>
      <c r="G47" s="119">
        <v>33574</v>
      </c>
      <c r="H47" s="119">
        <v>33574</v>
      </c>
      <c r="I47" s="119">
        <v>33574</v>
      </c>
      <c r="J47" s="181">
        <f t="shared" si="9"/>
        <v>100722</v>
      </c>
      <c r="K47" s="123">
        <f>J47-D47</f>
        <v>-0.17835812128032558</v>
      </c>
      <c r="L47" s="124"/>
    </row>
    <row r="48" spans="1:12" ht="15">
      <c r="A48" s="62" t="s">
        <v>36</v>
      </c>
      <c r="B48" s="69">
        <f t="shared" si="5"/>
        <v>53326.2271088568</v>
      </c>
      <c r="C48" s="69">
        <f t="shared" si="6"/>
        <v>55806.554141300774</v>
      </c>
      <c r="D48" s="119">
        <f t="shared" si="7"/>
        <v>109132.78125015757</v>
      </c>
      <c r="E48" s="125">
        <f>D48/D50*100</f>
        <v>21.123073413082224</v>
      </c>
      <c r="F48" s="121">
        <f t="shared" si="8"/>
        <v>36377.593750052525</v>
      </c>
      <c r="G48" s="119">
        <v>36377</v>
      </c>
      <c r="H48" s="119">
        <v>36377</v>
      </c>
      <c r="I48" s="119">
        <v>36379</v>
      </c>
      <c r="J48" s="181">
        <f t="shared" si="9"/>
        <v>109133</v>
      </c>
      <c r="K48" s="123"/>
      <c r="L48" s="124"/>
    </row>
    <row r="49" spans="1:12" ht="15">
      <c r="A49" s="62" t="s">
        <v>45</v>
      </c>
      <c r="B49" s="69">
        <f t="shared" si="5"/>
        <v>33331.41170503316</v>
      </c>
      <c r="C49" s="69">
        <f t="shared" si="6"/>
        <v>28218.3551088492</v>
      </c>
      <c r="D49" s="119">
        <f t="shared" si="7"/>
        <v>61549.766813882365</v>
      </c>
      <c r="E49" s="125">
        <v>12</v>
      </c>
      <c r="F49" s="121">
        <f t="shared" si="8"/>
        <v>20516.588937960787</v>
      </c>
      <c r="G49" s="119">
        <v>20516</v>
      </c>
      <c r="H49" s="119">
        <v>20516</v>
      </c>
      <c r="I49" s="119">
        <v>20518</v>
      </c>
      <c r="J49" s="181">
        <f t="shared" si="9"/>
        <v>61550</v>
      </c>
      <c r="K49" s="123"/>
      <c r="L49" s="124"/>
    </row>
    <row r="50" spans="1:12" ht="15.75">
      <c r="A50" s="189" t="s">
        <v>49</v>
      </c>
      <c r="B50" s="190">
        <f>SUM(B44:B49)</f>
        <v>258326</v>
      </c>
      <c r="C50" s="190">
        <f>SUM(C44:C49)</f>
        <v>258326.00000000003</v>
      </c>
      <c r="D50" s="190">
        <f>SUM(D44:D49)</f>
        <v>516652</v>
      </c>
      <c r="E50" s="191">
        <f>SUM(E44:E49)</f>
        <v>100.08680372593498</v>
      </c>
      <c r="F50" s="192"/>
      <c r="G50" s="193">
        <f>SUM(G44:G49)</f>
        <v>172216</v>
      </c>
      <c r="H50" s="193">
        <f>SUM(H44:H49)</f>
        <v>172216</v>
      </c>
      <c r="I50" s="193">
        <f>SUM(I44:I49)</f>
        <v>172220</v>
      </c>
      <c r="J50" s="193">
        <f>SUM(J44:J49)</f>
        <v>516652</v>
      </c>
      <c r="K50" s="127">
        <f>J50-G2</f>
        <v>0</v>
      </c>
      <c r="L50" s="128"/>
    </row>
    <row r="51" spans="1:12" ht="15.75">
      <c r="A51" s="194"/>
      <c r="B51" s="195"/>
      <c r="C51" s="195"/>
      <c r="D51" s="195"/>
      <c r="E51" s="196"/>
      <c r="F51" s="126"/>
      <c r="G51" s="197"/>
      <c r="H51" s="197"/>
      <c r="I51" s="197"/>
      <c r="J51" s="197"/>
      <c r="K51" s="188"/>
      <c r="L51" s="128"/>
    </row>
    <row r="52" spans="1:12" ht="15.75">
      <c r="A52" s="57" t="s">
        <v>51</v>
      </c>
      <c r="B52" s="195"/>
      <c r="C52" s="195"/>
      <c r="D52" s="195" t="s">
        <v>84</v>
      </c>
      <c r="E52" s="196">
        <v>14948</v>
      </c>
      <c r="F52" s="198" t="s">
        <v>85</v>
      </c>
      <c r="G52" s="177" t="s">
        <v>78</v>
      </c>
      <c r="H52" s="178" t="s">
        <v>79</v>
      </c>
      <c r="I52" s="180" t="s">
        <v>80</v>
      </c>
      <c r="J52" s="66" t="s">
        <v>81</v>
      </c>
      <c r="K52" s="188"/>
      <c r="L52" s="128"/>
    </row>
    <row r="53" spans="1:24" ht="15">
      <c r="A53" s="199" t="s">
        <v>82</v>
      </c>
      <c r="B53" s="200"/>
      <c r="C53" s="200"/>
      <c r="D53" s="200">
        <v>63</v>
      </c>
      <c r="E53" s="201">
        <f>E52/D55</f>
        <v>133.46428571428572</v>
      </c>
      <c r="F53" s="201">
        <f>E53*D53</f>
        <v>8408.25</v>
      </c>
      <c r="G53" s="201">
        <v>2900</v>
      </c>
      <c r="H53" s="201">
        <v>2900</v>
      </c>
      <c r="I53" s="201">
        <v>2900</v>
      </c>
      <c r="J53" s="183">
        <f>G53+H53+I53</f>
        <v>8700</v>
      </c>
      <c r="K53" s="130">
        <f>F53/3</f>
        <v>2802.75</v>
      </c>
      <c r="L53" s="130"/>
      <c r="M53" s="131"/>
      <c r="N53" s="130"/>
      <c r="O53" s="130"/>
      <c r="P53" s="130"/>
      <c r="Q53" s="130"/>
      <c r="R53" s="130"/>
      <c r="S53" s="130"/>
      <c r="T53" s="130"/>
      <c r="U53" s="132"/>
      <c r="V53" s="132"/>
      <c r="W53" s="132"/>
      <c r="X53" s="132"/>
    </row>
    <row r="54" spans="1:24" ht="15">
      <c r="A54" s="199" t="s">
        <v>83</v>
      </c>
      <c r="B54" s="200"/>
      <c r="C54" s="200"/>
      <c r="D54" s="200">
        <v>49</v>
      </c>
      <c r="E54" s="201">
        <v>133.46</v>
      </c>
      <c r="F54" s="201">
        <f>E54*D54</f>
        <v>6539.54</v>
      </c>
      <c r="G54" s="201">
        <v>2100</v>
      </c>
      <c r="H54" s="201">
        <v>2100</v>
      </c>
      <c r="I54" s="201">
        <v>2048</v>
      </c>
      <c r="J54" s="183">
        <f>G54+H54+I54</f>
        <v>6248</v>
      </c>
      <c r="K54" s="130">
        <f>F54/3</f>
        <v>2179.846666666667</v>
      </c>
      <c r="L54" s="130"/>
      <c r="M54" s="131"/>
      <c r="N54" s="130"/>
      <c r="O54" s="130"/>
      <c r="P54" s="130"/>
      <c r="Q54" s="130"/>
      <c r="R54" s="130"/>
      <c r="S54" s="130"/>
      <c r="T54" s="130"/>
      <c r="U54" s="132"/>
      <c r="V54" s="132"/>
      <c r="W54" s="132"/>
      <c r="X54" s="132"/>
    </row>
    <row r="55" spans="1:24" ht="15">
      <c r="A55" s="133"/>
      <c r="B55" s="129"/>
      <c r="C55" s="134"/>
      <c r="D55" s="134">
        <f>SUM(D53:D54)</f>
        <v>112</v>
      </c>
      <c r="E55" s="134"/>
      <c r="F55" s="134">
        <f>SUM(F53:F54)</f>
        <v>14947.79</v>
      </c>
      <c r="G55" s="134">
        <f>SUM(G53:G54)</f>
        <v>5000</v>
      </c>
      <c r="H55" s="134">
        <f>SUM(H53:H54)</f>
        <v>5000</v>
      </c>
      <c r="I55" s="134">
        <f>SUM(I53:I54)</f>
        <v>4948</v>
      </c>
      <c r="J55" s="134">
        <f>SUM(J53:J54)</f>
        <v>14948</v>
      </c>
      <c r="K55" s="130">
        <f>J55-E52</f>
        <v>0</v>
      </c>
      <c r="L55" s="130"/>
      <c r="M55" s="131"/>
      <c r="N55" s="130"/>
      <c r="O55" s="130"/>
      <c r="P55" s="130"/>
      <c r="Q55" s="130"/>
      <c r="R55" s="130"/>
      <c r="S55" s="130"/>
      <c r="T55" s="130"/>
      <c r="U55" s="132"/>
      <c r="V55" s="132"/>
      <c r="W55" s="132"/>
      <c r="X55" s="132"/>
    </row>
    <row r="56" spans="1:24" ht="15">
      <c r="A56" s="133"/>
      <c r="B56" s="129"/>
      <c r="C56" s="134"/>
      <c r="D56" s="134"/>
      <c r="E56" s="134"/>
      <c r="F56" s="134"/>
      <c r="G56" s="134"/>
      <c r="H56" s="134"/>
      <c r="I56" s="134"/>
      <c r="J56" s="130"/>
      <c r="K56" s="130"/>
      <c r="L56" s="130"/>
      <c r="M56" s="131"/>
      <c r="N56" s="130"/>
      <c r="O56" s="130"/>
      <c r="P56" s="130"/>
      <c r="Q56" s="130"/>
      <c r="R56" s="130"/>
      <c r="S56" s="130"/>
      <c r="T56" s="130"/>
      <c r="U56" s="132"/>
      <c r="V56" s="132"/>
      <c r="W56" s="132"/>
      <c r="X56" s="132"/>
    </row>
    <row r="57" spans="1:24" ht="15">
      <c r="A57" s="135"/>
      <c r="B57" s="136"/>
      <c r="C57" s="137" t="s">
        <v>55</v>
      </c>
      <c r="D57" s="137"/>
      <c r="E57" s="137"/>
      <c r="F57" s="138"/>
      <c r="G57" s="136"/>
      <c r="H57" s="130"/>
      <c r="I57" s="130"/>
      <c r="J57" s="130"/>
      <c r="K57" s="118"/>
      <c r="L57" s="117"/>
      <c r="M57" s="131"/>
      <c r="N57" s="130"/>
      <c r="O57" s="130"/>
      <c r="P57" s="130"/>
      <c r="Q57" s="130"/>
      <c r="R57" s="130"/>
      <c r="S57" s="130"/>
      <c r="T57" s="130"/>
      <c r="U57" s="132"/>
      <c r="V57" s="132"/>
      <c r="W57" s="132"/>
      <c r="X57" s="132"/>
    </row>
    <row r="58" spans="1:24" ht="15">
      <c r="A58" s="43"/>
      <c r="B58" s="136"/>
      <c r="C58" s="137" t="s">
        <v>56</v>
      </c>
      <c r="D58" s="137"/>
      <c r="E58" s="139">
        <v>209096</v>
      </c>
      <c r="F58" s="140">
        <v>0.59</v>
      </c>
      <c r="G58" s="136"/>
      <c r="H58" s="141"/>
      <c r="I58" s="130"/>
      <c r="J58" s="130"/>
      <c r="K58" s="130"/>
      <c r="L58" s="130"/>
      <c r="M58" s="131"/>
      <c r="N58" s="130"/>
      <c r="O58" s="130"/>
      <c r="P58" s="130"/>
      <c r="Q58" s="130"/>
      <c r="R58" s="130"/>
      <c r="S58" s="130"/>
      <c r="T58" s="130"/>
      <c r="U58" s="132"/>
      <c r="V58" s="132"/>
      <c r="W58" s="132"/>
      <c r="X58" s="132"/>
    </row>
    <row r="59" spans="1:24" ht="15">
      <c r="A59" s="135" t="s">
        <v>57</v>
      </c>
      <c r="B59" s="142" t="s">
        <v>58</v>
      </c>
      <c r="C59" s="142" t="s">
        <v>59</v>
      </c>
      <c r="D59" s="142" t="s">
        <v>26</v>
      </c>
      <c r="E59" s="142" t="s">
        <v>60</v>
      </c>
      <c r="F59" s="143" t="s">
        <v>61</v>
      </c>
      <c r="G59" s="137" t="s">
        <v>62</v>
      </c>
      <c r="H59" s="185" t="s">
        <v>78</v>
      </c>
      <c r="I59" s="186" t="s">
        <v>79</v>
      </c>
      <c r="J59" s="180" t="s">
        <v>80</v>
      </c>
      <c r="K59" s="187" t="s">
        <v>81</v>
      </c>
      <c r="L59" s="131"/>
      <c r="M59" s="131"/>
      <c r="N59" s="130"/>
      <c r="O59" s="130"/>
      <c r="P59" s="130"/>
      <c r="Q59" s="130"/>
      <c r="R59" s="130"/>
      <c r="S59" s="130"/>
      <c r="T59" s="130"/>
      <c r="U59" s="132"/>
      <c r="V59" s="132"/>
      <c r="W59" s="132"/>
      <c r="X59" s="132"/>
    </row>
    <row r="60" spans="1:24" ht="15">
      <c r="A60" s="135" t="s">
        <v>63</v>
      </c>
      <c r="B60" s="144">
        <f>C60+D60+E60</f>
        <v>728</v>
      </c>
      <c r="C60" s="144">
        <v>571</v>
      </c>
      <c r="D60" s="144">
        <v>87</v>
      </c>
      <c r="E60" s="144">
        <v>70</v>
      </c>
      <c r="F60" s="138">
        <f>ROUND(E58/B62,2)</f>
        <v>209.41</v>
      </c>
      <c r="G60" s="145">
        <f>F62*B60</f>
        <v>152450.48</v>
      </c>
      <c r="H60" s="182">
        <v>50816</v>
      </c>
      <c r="I60" s="182">
        <v>50816</v>
      </c>
      <c r="J60" s="182">
        <v>50818</v>
      </c>
      <c r="K60" s="202">
        <f>H60+I60+J60</f>
        <v>152450</v>
      </c>
      <c r="L60" s="146">
        <f>152450/3</f>
        <v>50816.666666666664</v>
      </c>
      <c r="M60" s="146"/>
      <c r="N60" s="130"/>
      <c r="O60" s="130"/>
      <c r="P60" s="130"/>
      <c r="Q60" s="130"/>
      <c r="R60" s="130"/>
      <c r="S60" s="130"/>
      <c r="T60" s="130"/>
      <c r="U60" s="132"/>
      <c r="V60" s="132"/>
      <c r="W60" s="132"/>
      <c r="X60" s="132"/>
    </row>
    <row r="61" spans="1:24" ht="15">
      <c r="A61" s="135" t="s">
        <v>64</v>
      </c>
      <c r="B61" s="147">
        <f>C61+D61+E61</f>
        <v>270.5</v>
      </c>
      <c r="C61" s="148">
        <v>171</v>
      </c>
      <c r="D61" s="148">
        <v>34.5</v>
      </c>
      <c r="E61" s="148">
        <v>65</v>
      </c>
      <c r="F61" s="138">
        <f>ROUND(E58/B62,2)</f>
        <v>209.41</v>
      </c>
      <c r="G61" s="145">
        <f>F61*B61</f>
        <v>56645.405</v>
      </c>
      <c r="H61" s="182">
        <v>18861</v>
      </c>
      <c r="I61" s="182">
        <v>18861</v>
      </c>
      <c r="J61" s="182">
        <v>18924</v>
      </c>
      <c r="K61" s="202">
        <f>H61+I61+J61</f>
        <v>56646</v>
      </c>
      <c r="L61" s="130">
        <f>56645/3</f>
        <v>18881.666666666668</v>
      </c>
      <c r="M61" s="130"/>
      <c r="N61" s="130"/>
      <c r="O61" s="130"/>
      <c r="P61" s="130"/>
      <c r="Q61" s="130"/>
      <c r="R61" s="130"/>
      <c r="S61" s="130"/>
      <c r="T61" s="130"/>
      <c r="U61" s="132"/>
      <c r="V61" s="132"/>
      <c r="W61" s="132"/>
      <c r="X61" s="132"/>
    </row>
    <row r="62" spans="1:24" ht="15">
      <c r="A62" s="149" t="s">
        <v>28</v>
      </c>
      <c r="B62" s="150">
        <f>SUM(B60:B61)</f>
        <v>998.5</v>
      </c>
      <c r="C62" s="150">
        <f>SUM(C60:C61)</f>
        <v>742</v>
      </c>
      <c r="D62" s="150">
        <f>SUM(D60:D61)</f>
        <v>121.5</v>
      </c>
      <c r="E62" s="150">
        <f>SUM(E60:E61)</f>
        <v>135</v>
      </c>
      <c r="F62" s="151">
        <f>ROUND(E58/B62,2)</f>
        <v>209.41</v>
      </c>
      <c r="G62" s="145">
        <f>SUM(G60:G61)</f>
        <v>209095.885</v>
      </c>
      <c r="H62" s="184">
        <f>SUM(H60:H61)</f>
        <v>69677</v>
      </c>
      <c r="I62" s="184">
        <f>SUM(I60:I61)</f>
        <v>69677</v>
      </c>
      <c r="J62" s="184">
        <f>SUM(J60:J61)</f>
        <v>69742</v>
      </c>
      <c r="K62" s="202">
        <f>H62+I62+J62</f>
        <v>209096</v>
      </c>
      <c r="L62" s="130"/>
      <c r="M62" s="130"/>
      <c r="N62" s="130"/>
      <c r="O62" s="130"/>
      <c r="P62" s="130"/>
      <c r="Q62" s="130"/>
      <c r="R62" s="130"/>
      <c r="S62" s="130"/>
      <c r="T62" s="130"/>
      <c r="U62" s="132"/>
      <c r="V62" s="132"/>
      <c r="W62" s="132"/>
      <c r="X62" s="132"/>
    </row>
    <row r="63" spans="1:24" ht="15">
      <c r="A63" s="152"/>
      <c r="B63" s="153"/>
      <c r="C63" s="153"/>
      <c r="D63" s="154" t="s">
        <v>65</v>
      </c>
      <c r="E63" s="154"/>
      <c r="F63" s="152"/>
      <c r="G63" s="137"/>
      <c r="H63" s="141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2"/>
      <c r="V63" s="132"/>
      <c r="W63" s="132"/>
      <c r="X63" s="132"/>
    </row>
    <row r="64" spans="1:24" ht="15">
      <c r="A64" s="43"/>
      <c r="B64" s="136"/>
      <c r="C64" s="137" t="s">
        <v>56</v>
      </c>
      <c r="D64" s="137"/>
      <c r="E64" s="155">
        <v>132900</v>
      </c>
      <c r="F64" s="135"/>
      <c r="G64" s="137"/>
      <c r="H64" s="130"/>
      <c r="I64" s="130"/>
      <c r="J64" s="130"/>
      <c r="K64" s="130"/>
      <c r="L64" s="130"/>
      <c r="M64" s="130">
        <f>I64+K64+L64</f>
        <v>0</v>
      </c>
      <c r="N64" s="130"/>
      <c r="O64" s="130"/>
      <c r="P64" s="130"/>
      <c r="Q64" s="130"/>
      <c r="R64" s="130"/>
      <c r="S64" s="130"/>
      <c r="T64" s="130"/>
      <c r="U64" s="132"/>
      <c r="V64" s="132"/>
      <c r="W64" s="132"/>
      <c r="X64" s="132"/>
    </row>
    <row r="65" spans="1:24" ht="15">
      <c r="A65" s="135" t="s">
        <v>57</v>
      </c>
      <c r="B65" s="142" t="s">
        <v>58</v>
      </c>
      <c r="C65" s="142" t="s">
        <v>59</v>
      </c>
      <c r="D65" s="142" t="s">
        <v>26</v>
      </c>
      <c r="E65" s="142" t="s">
        <v>60</v>
      </c>
      <c r="F65" s="143" t="s">
        <v>61</v>
      </c>
      <c r="G65" s="137" t="s">
        <v>62</v>
      </c>
      <c r="H65" s="185" t="s">
        <v>78</v>
      </c>
      <c r="I65" s="186" t="s">
        <v>79</v>
      </c>
      <c r="J65" s="180" t="s">
        <v>80</v>
      </c>
      <c r="K65" s="187" t="s">
        <v>81</v>
      </c>
      <c r="L65" s="130"/>
      <c r="M65" s="130"/>
      <c r="N65" s="130"/>
      <c r="O65" s="130"/>
      <c r="P65" s="130"/>
      <c r="Q65" s="130"/>
      <c r="R65" s="130"/>
      <c r="S65" s="130"/>
      <c r="T65" s="130"/>
      <c r="U65" s="132"/>
      <c r="V65" s="132"/>
      <c r="W65" s="132"/>
      <c r="X65" s="132"/>
    </row>
    <row r="66" spans="1:24" ht="15">
      <c r="A66" s="135" t="s">
        <v>64</v>
      </c>
      <c r="B66" s="148">
        <f>C66+D66+E66</f>
        <v>242</v>
      </c>
      <c r="C66" s="148">
        <v>143.5</v>
      </c>
      <c r="D66" s="148">
        <f>34.5+30</f>
        <v>64.5</v>
      </c>
      <c r="E66" s="148">
        <v>34</v>
      </c>
      <c r="F66" s="122">
        <f>E64/B70</f>
        <v>177.91164658634537</v>
      </c>
      <c r="G66" s="145">
        <f>F66*B66</f>
        <v>43054.61847389558</v>
      </c>
      <c r="H66" s="204">
        <v>14352</v>
      </c>
      <c r="I66" s="204">
        <v>14352</v>
      </c>
      <c r="J66" s="204">
        <v>14352</v>
      </c>
      <c r="K66" s="202">
        <f>H66+I66+J66</f>
        <v>43056</v>
      </c>
      <c r="L66" s="156">
        <f>G66/3</f>
        <v>14351.539491298527</v>
      </c>
      <c r="M66" s="157"/>
      <c r="N66" s="130"/>
      <c r="O66" s="130"/>
      <c r="P66" s="130"/>
      <c r="Q66" s="130"/>
      <c r="R66" s="130"/>
      <c r="S66" s="130"/>
      <c r="T66" s="130"/>
      <c r="U66" s="132"/>
      <c r="V66" s="132"/>
      <c r="W66" s="132"/>
      <c r="X66" s="132"/>
    </row>
    <row r="67" spans="1:24" ht="18.75">
      <c r="A67" s="135" t="s">
        <v>66</v>
      </c>
      <c r="B67" s="158">
        <f>C67+D67+E67</f>
        <v>299</v>
      </c>
      <c r="C67" s="158">
        <v>144</v>
      </c>
      <c r="D67" s="159">
        <v>67</v>
      </c>
      <c r="E67" s="158">
        <v>88</v>
      </c>
      <c r="F67" s="122">
        <f>E64/B70</f>
        <v>177.91164658634537</v>
      </c>
      <c r="G67" s="145">
        <f>F67*B67</f>
        <v>53195.582329317265</v>
      </c>
      <c r="H67" s="203">
        <v>17731</v>
      </c>
      <c r="I67" s="203">
        <v>17731</v>
      </c>
      <c r="J67" s="203">
        <v>17731</v>
      </c>
      <c r="K67" s="202">
        <f>H67+I67+J67</f>
        <v>53193</v>
      </c>
      <c r="L67" s="156">
        <f>G67/3</f>
        <v>17731.860776439087</v>
      </c>
      <c r="M67" s="131"/>
      <c r="N67" s="130"/>
      <c r="O67" s="130"/>
      <c r="P67" s="130"/>
      <c r="Q67" s="130"/>
      <c r="R67" s="130"/>
      <c r="S67" s="130"/>
      <c r="T67" s="130"/>
      <c r="U67" s="132"/>
      <c r="V67" s="132"/>
      <c r="W67" s="132"/>
      <c r="X67" s="132"/>
    </row>
    <row r="68" spans="1:24" ht="15">
      <c r="A68" s="135" t="s">
        <v>67</v>
      </c>
      <c r="B68" s="160">
        <f>C68+D68+E68</f>
        <v>69</v>
      </c>
      <c r="C68" s="160">
        <v>15</v>
      </c>
      <c r="D68" s="160">
        <v>54</v>
      </c>
      <c r="E68" s="160">
        <v>0</v>
      </c>
      <c r="F68" s="122">
        <f>E64/B70</f>
        <v>177.91164658634537</v>
      </c>
      <c r="G68" s="145">
        <f>F68*B68</f>
        <v>12275.903614457831</v>
      </c>
      <c r="H68" s="203">
        <v>4092</v>
      </c>
      <c r="I68" s="203">
        <v>4092</v>
      </c>
      <c r="J68" s="203">
        <v>4092</v>
      </c>
      <c r="K68" s="202">
        <f>H68+I68+J68</f>
        <v>12276</v>
      </c>
      <c r="L68" s="156">
        <f>G68/3</f>
        <v>4091.9678714859438</v>
      </c>
      <c r="M68" s="131"/>
      <c r="N68" s="130"/>
      <c r="O68" s="130"/>
      <c r="P68" s="130"/>
      <c r="Q68" s="130"/>
      <c r="R68" s="130"/>
      <c r="S68" s="130"/>
      <c r="T68" s="130"/>
      <c r="U68" s="132"/>
      <c r="V68" s="132"/>
      <c r="W68" s="132"/>
      <c r="X68" s="132"/>
    </row>
    <row r="69" spans="1:24" ht="15">
      <c r="A69" s="135" t="s">
        <v>68</v>
      </c>
      <c r="B69" s="155">
        <f>C69+D69+E69</f>
        <v>137</v>
      </c>
      <c r="C69" s="155">
        <v>61</v>
      </c>
      <c r="D69" s="155">
        <v>55</v>
      </c>
      <c r="E69" s="155">
        <v>21</v>
      </c>
      <c r="F69" s="122">
        <f>E64/B70</f>
        <v>177.91164658634537</v>
      </c>
      <c r="G69" s="145">
        <f>F69*B69</f>
        <v>24373.895582329314</v>
      </c>
      <c r="H69" s="205">
        <v>8125</v>
      </c>
      <c r="I69" s="205">
        <v>8125</v>
      </c>
      <c r="J69" s="205">
        <v>8125</v>
      </c>
      <c r="K69" s="202">
        <f>H69+I69+J69</f>
        <v>24375</v>
      </c>
      <c r="L69" s="156">
        <f>G69/3</f>
        <v>8124.631860776438</v>
      </c>
      <c r="M69" s="131"/>
      <c r="N69" s="130"/>
      <c r="O69" s="130"/>
      <c r="P69" s="130"/>
      <c r="Q69" s="130"/>
      <c r="R69" s="130"/>
      <c r="S69" s="130"/>
      <c r="T69" s="130"/>
      <c r="U69" s="132"/>
      <c r="V69" s="132"/>
      <c r="W69" s="132"/>
      <c r="X69" s="132"/>
    </row>
    <row r="70" spans="1:24" ht="15">
      <c r="A70" s="161" t="s">
        <v>28</v>
      </c>
      <c r="B70" s="137">
        <f>SUM(B66:B69)</f>
        <v>747</v>
      </c>
      <c r="C70" s="137">
        <f>SUM(C66:C69)</f>
        <v>363.5</v>
      </c>
      <c r="D70" s="137">
        <f>SUM(D66:D69)</f>
        <v>240.5</v>
      </c>
      <c r="E70" s="137">
        <f>SUM(E66:E69)</f>
        <v>143</v>
      </c>
      <c r="F70" s="162">
        <f>E64/B70</f>
        <v>177.91164658634537</v>
      </c>
      <c r="G70" s="145">
        <f>SUM(G66:G69)</f>
        <v>132900</v>
      </c>
      <c r="H70" s="145">
        <f>SUM(H66:H69)</f>
        <v>44300</v>
      </c>
      <c r="I70" s="145">
        <f>SUM(I66:I69)</f>
        <v>44300</v>
      </c>
      <c r="J70" s="145">
        <f>SUM(J66:J69)</f>
        <v>44300</v>
      </c>
      <c r="K70" s="145">
        <f>SUM(K66:K69)</f>
        <v>132900</v>
      </c>
      <c r="L70" s="145"/>
      <c r="M70" s="131"/>
      <c r="N70" s="130"/>
      <c r="O70" s="130"/>
      <c r="P70" s="130"/>
      <c r="Q70" s="130"/>
      <c r="R70" s="130"/>
      <c r="S70" s="130"/>
      <c r="T70" s="130"/>
      <c r="U70" s="132"/>
      <c r="V70" s="132"/>
      <c r="W70" s="132"/>
      <c r="X70" s="132"/>
    </row>
    <row r="71" spans="2:24" ht="15">
      <c r="B71" s="136"/>
      <c r="C71" s="136"/>
      <c r="E71" s="137"/>
      <c r="F71" s="138"/>
      <c r="G71" s="136"/>
      <c r="H71" s="163"/>
      <c r="I71" s="163"/>
      <c r="J71" s="131"/>
      <c r="K71" s="131"/>
      <c r="L71" s="131"/>
      <c r="M71" s="131"/>
      <c r="N71" s="130"/>
      <c r="O71" s="130"/>
      <c r="P71" s="130"/>
      <c r="Q71" s="130"/>
      <c r="R71" s="130"/>
      <c r="S71" s="130"/>
      <c r="T71" s="130"/>
      <c r="U71" s="132"/>
      <c r="V71" s="132"/>
      <c r="W71" s="132"/>
      <c r="X71" s="132"/>
    </row>
    <row r="72" spans="1:24" ht="15">
      <c r="A72" s="207" t="s">
        <v>69</v>
      </c>
      <c r="B72" s="208"/>
      <c r="C72" s="209"/>
      <c r="D72" s="137">
        <v>7020</v>
      </c>
      <c r="E72" s="155">
        <v>7020</v>
      </c>
      <c r="F72" s="138"/>
      <c r="G72" s="136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2"/>
      <c r="V72" s="132"/>
      <c r="W72" s="132"/>
      <c r="X72" s="132"/>
    </row>
    <row r="73" spans="1:24" ht="15">
      <c r="A73" s="135" t="s">
        <v>57</v>
      </c>
      <c r="B73" s="142" t="s">
        <v>58</v>
      </c>
      <c r="C73" s="142" t="s">
        <v>59</v>
      </c>
      <c r="D73" s="142" t="s">
        <v>26</v>
      </c>
      <c r="E73" s="142" t="s">
        <v>60</v>
      </c>
      <c r="F73" s="143" t="s">
        <v>61</v>
      </c>
      <c r="G73" s="137" t="s">
        <v>62</v>
      </c>
      <c r="H73" s="185" t="s">
        <v>78</v>
      </c>
      <c r="I73" s="186" t="s">
        <v>79</v>
      </c>
      <c r="J73" s="179" t="s">
        <v>80</v>
      </c>
      <c r="K73" s="187" t="s">
        <v>81</v>
      </c>
      <c r="L73" s="130"/>
      <c r="M73" s="130"/>
      <c r="N73" s="130"/>
      <c r="O73" s="130"/>
      <c r="P73" s="130"/>
      <c r="Q73" s="130"/>
      <c r="R73" s="130"/>
      <c r="S73" s="130"/>
      <c r="T73" s="130"/>
      <c r="U73" s="132"/>
      <c r="V73" s="132"/>
      <c r="W73" s="132"/>
      <c r="X73" s="132"/>
    </row>
    <row r="74" spans="1:21" ht="15">
      <c r="A74" s="135" t="s">
        <v>70</v>
      </c>
      <c r="B74" s="155">
        <f aca="true" t="shared" si="10" ref="B74:B79">C74+D74</f>
        <v>69</v>
      </c>
      <c r="C74" s="142">
        <v>63</v>
      </c>
      <c r="D74" s="142">
        <v>6</v>
      </c>
      <c r="E74" s="142"/>
      <c r="F74" s="164">
        <v>20.738552437223042</v>
      </c>
      <c r="G74" s="145">
        <v>1440</v>
      </c>
      <c r="H74" s="183">
        <v>480</v>
      </c>
      <c r="I74" s="183">
        <v>480</v>
      </c>
      <c r="J74" s="183">
        <v>480</v>
      </c>
      <c r="K74" s="202">
        <f aca="true" t="shared" si="11" ref="K74:K79">H74+I74+J74</f>
        <v>1440</v>
      </c>
      <c r="L74" s="130">
        <f aca="true" t="shared" si="12" ref="L74:L79">G74/3</f>
        <v>480</v>
      </c>
      <c r="M74" s="130"/>
      <c r="N74" s="130"/>
      <c r="O74" s="130"/>
      <c r="P74" s="130"/>
      <c r="Q74" s="130"/>
      <c r="R74" s="130"/>
      <c r="S74" s="130"/>
      <c r="T74" s="130"/>
      <c r="U74" s="132"/>
    </row>
    <row r="75" spans="1:21" ht="15">
      <c r="A75" s="165" t="s">
        <v>71</v>
      </c>
      <c r="B75" s="155">
        <f t="shared" si="10"/>
        <v>103.5</v>
      </c>
      <c r="C75" s="155">
        <v>94.5</v>
      </c>
      <c r="D75" s="155">
        <v>9</v>
      </c>
      <c r="E75" s="155"/>
      <c r="F75" s="164">
        <v>20.738552437223042</v>
      </c>
      <c r="G75" s="145">
        <v>2160</v>
      </c>
      <c r="H75" s="183">
        <v>720</v>
      </c>
      <c r="I75" s="183">
        <v>720</v>
      </c>
      <c r="J75" s="183">
        <v>720</v>
      </c>
      <c r="K75" s="202">
        <f t="shared" si="11"/>
        <v>2160</v>
      </c>
      <c r="L75" s="130">
        <f t="shared" si="12"/>
        <v>720</v>
      </c>
      <c r="M75" s="130"/>
      <c r="N75" s="130"/>
      <c r="O75" s="130"/>
      <c r="P75" s="130"/>
      <c r="Q75" s="130"/>
      <c r="R75" s="130"/>
      <c r="S75" s="130"/>
      <c r="T75" s="130"/>
      <c r="U75" s="132"/>
    </row>
    <row r="76" spans="1:21" ht="15">
      <c r="A76" s="165" t="s">
        <v>72</v>
      </c>
      <c r="B76" s="148">
        <f t="shared" si="10"/>
        <v>78</v>
      </c>
      <c r="C76" s="148">
        <v>63</v>
      </c>
      <c r="D76" s="148">
        <v>15</v>
      </c>
      <c r="E76" s="166"/>
      <c r="F76" s="164">
        <v>20.738552437223042</v>
      </c>
      <c r="G76" s="145">
        <v>1620</v>
      </c>
      <c r="H76" s="183">
        <v>540</v>
      </c>
      <c r="I76" s="183">
        <v>540</v>
      </c>
      <c r="J76" s="183">
        <v>540</v>
      </c>
      <c r="K76" s="202">
        <f t="shared" si="11"/>
        <v>1620</v>
      </c>
      <c r="L76" s="130">
        <f t="shared" si="12"/>
        <v>540</v>
      </c>
      <c r="M76" s="130"/>
      <c r="N76" s="130"/>
      <c r="O76" s="130"/>
      <c r="P76" s="130"/>
      <c r="Q76" s="130"/>
      <c r="R76" s="130"/>
      <c r="S76" s="130"/>
      <c r="T76" s="130"/>
      <c r="U76" s="132"/>
    </row>
    <row r="77" spans="1:21" ht="15">
      <c r="A77" s="165" t="s">
        <v>73</v>
      </c>
      <c r="B77" s="155">
        <f t="shared" si="10"/>
        <v>34.5</v>
      </c>
      <c r="C77" s="155">
        <v>31.5</v>
      </c>
      <c r="D77" s="155">
        <v>3</v>
      </c>
      <c r="E77" s="136"/>
      <c r="F77" s="164">
        <v>20.738552437223042</v>
      </c>
      <c r="G77" s="145">
        <v>720</v>
      </c>
      <c r="H77" s="183">
        <v>240</v>
      </c>
      <c r="I77" s="183">
        <v>240</v>
      </c>
      <c r="J77" s="183">
        <v>240</v>
      </c>
      <c r="K77" s="202">
        <f t="shared" si="11"/>
        <v>720</v>
      </c>
      <c r="L77" s="130">
        <f t="shared" si="12"/>
        <v>240</v>
      </c>
      <c r="M77" s="130"/>
      <c r="N77" s="130"/>
      <c r="O77" s="130"/>
      <c r="P77" s="130"/>
      <c r="Q77" s="130"/>
      <c r="R77" s="130"/>
      <c r="S77" s="130"/>
      <c r="T77" s="130"/>
      <c r="U77" s="132"/>
    </row>
    <row r="78" spans="1:21" ht="15">
      <c r="A78" s="165" t="s">
        <v>74</v>
      </c>
      <c r="B78" s="155">
        <f t="shared" si="10"/>
        <v>36.5</v>
      </c>
      <c r="C78" s="155">
        <v>31.5</v>
      </c>
      <c r="D78" s="155">
        <v>5</v>
      </c>
      <c r="E78" s="136"/>
      <c r="F78" s="164">
        <v>20.738552437223042</v>
      </c>
      <c r="G78" s="145">
        <v>720</v>
      </c>
      <c r="H78" s="183">
        <v>240</v>
      </c>
      <c r="I78" s="183">
        <v>240</v>
      </c>
      <c r="J78" s="183">
        <v>240</v>
      </c>
      <c r="K78" s="202">
        <f t="shared" si="11"/>
        <v>720</v>
      </c>
      <c r="L78" s="130">
        <f t="shared" si="12"/>
        <v>240</v>
      </c>
      <c r="M78" s="130"/>
      <c r="N78" s="130"/>
      <c r="O78" s="130"/>
      <c r="P78" s="130"/>
      <c r="Q78" s="130"/>
      <c r="R78" s="130"/>
      <c r="S78" s="130"/>
      <c r="T78" s="130"/>
      <c r="U78" s="132"/>
    </row>
    <row r="79" spans="1:21" ht="15">
      <c r="A79" s="165" t="s">
        <v>75</v>
      </c>
      <c r="B79" s="137">
        <f t="shared" si="10"/>
        <v>17</v>
      </c>
      <c r="C79" s="136">
        <v>15</v>
      </c>
      <c r="D79" s="155">
        <v>2</v>
      </c>
      <c r="E79" s="136"/>
      <c r="F79" s="164">
        <v>20.738552437223042</v>
      </c>
      <c r="G79" s="145">
        <v>360</v>
      </c>
      <c r="H79" s="183">
        <v>120</v>
      </c>
      <c r="I79" s="183">
        <v>120</v>
      </c>
      <c r="J79" s="183">
        <v>120</v>
      </c>
      <c r="K79" s="202">
        <f t="shared" si="11"/>
        <v>360</v>
      </c>
      <c r="L79" s="130">
        <f t="shared" si="12"/>
        <v>120</v>
      </c>
      <c r="M79" s="130"/>
      <c r="N79" s="130"/>
      <c r="O79" s="130"/>
      <c r="P79" s="130"/>
      <c r="Q79" s="130"/>
      <c r="R79" s="130"/>
      <c r="S79" s="130"/>
      <c r="T79" s="130"/>
      <c r="U79" s="132"/>
    </row>
    <row r="80" spans="1:21" ht="15">
      <c r="A80" s="161" t="s">
        <v>28</v>
      </c>
      <c r="B80" s="137">
        <f>SUM(B74:B79)</f>
        <v>338.5</v>
      </c>
      <c r="C80" s="137">
        <f>SUM(C75:C79)</f>
        <v>235.5</v>
      </c>
      <c r="D80" s="137">
        <f>SUM(D75:D79)</f>
        <v>34</v>
      </c>
      <c r="E80" s="137">
        <f>SUM(E75:E77)</f>
        <v>0</v>
      </c>
      <c r="F80" s="164">
        <f>E72/B80</f>
        <v>20.738552437223042</v>
      </c>
      <c r="G80" s="145">
        <f>SUM(G74:G79)</f>
        <v>7020</v>
      </c>
      <c r="H80" s="145">
        <f>SUM(H74:H79)</f>
        <v>2340</v>
      </c>
      <c r="I80" s="145">
        <f>SUM(I74:I79)</f>
        <v>2340</v>
      </c>
      <c r="J80" s="145">
        <f>SUM(J74:J79)</f>
        <v>2340</v>
      </c>
      <c r="K80" s="145">
        <f>SUM(K74:K79)</f>
        <v>7020</v>
      </c>
      <c r="L80" s="130"/>
      <c r="M80" s="130"/>
      <c r="N80" s="130"/>
      <c r="O80" s="130"/>
      <c r="P80" s="130"/>
      <c r="Q80" s="130"/>
      <c r="R80" s="130"/>
      <c r="S80" s="130"/>
      <c r="T80" s="130"/>
      <c r="U80" s="132"/>
    </row>
    <row r="81" spans="1:21" ht="15">
      <c r="A81" s="137" t="s">
        <v>76</v>
      </c>
      <c r="B81" s="137"/>
      <c r="C81" s="137" t="s">
        <v>56</v>
      </c>
      <c r="D81" s="137">
        <v>5384</v>
      </c>
      <c r="E81" s="144">
        <v>5384</v>
      </c>
      <c r="F81" s="135"/>
      <c r="G81" s="137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2"/>
    </row>
    <row r="82" spans="1:21" ht="15">
      <c r="A82" s="135" t="s">
        <v>57</v>
      </c>
      <c r="B82" s="137" t="s">
        <v>58</v>
      </c>
      <c r="C82" s="142" t="s">
        <v>59</v>
      </c>
      <c r="D82" s="142" t="s">
        <v>26</v>
      </c>
      <c r="E82" s="142" t="s">
        <v>27</v>
      </c>
      <c r="F82" s="143" t="s">
        <v>61</v>
      </c>
      <c r="G82" s="137" t="s">
        <v>62</v>
      </c>
      <c r="H82" s="185" t="s">
        <v>78</v>
      </c>
      <c r="I82" s="186" t="s">
        <v>79</v>
      </c>
      <c r="J82" s="179" t="s">
        <v>80</v>
      </c>
      <c r="K82" s="187" t="s">
        <v>81</v>
      </c>
      <c r="L82" s="130"/>
      <c r="M82" s="130"/>
      <c r="N82" s="130"/>
      <c r="O82" s="130"/>
      <c r="P82" s="130"/>
      <c r="Q82" s="130"/>
      <c r="R82" s="130"/>
      <c r="S82" s="130"/>
      <c r="T82" s="130"/>
      <c r="U82" s="132"/>
    </row>
    <row r="83" spans="1:21" ht="15">
      <c r="A83" s="167" t="s">
        <v>66</v>
      </c>
      <c r="B83" s="168">
        <f>C83+D83</f>
        <v>50</v>
      </c>
      <c r="C83" s="168"/>
      <c r="D83" s="168">
        <v>50</v>
      </c>
      <c r="E83" s="168"/>
      <c r="F83" s="169">
        <v>97.89</v>
      </c>
      <c r="G83" s="145">
        <v>4894</v>
      </c>
      <c r="H83" s="183">
        <v>1631</v>
      </c>
      <c r="I83" s="183">
        <v>1631</v>
      </c>
      <c r="J83" s="183">
        <v>1632</v>
      </c>
      <c r="K83" s="202">
        <f>H83+I83+J83</f>
        <v>4894</v>
      </c>
      <c r="L83" s="130">
        <f>G83/3</f>
        <v>1631.3333333333333</v>
      </c>
      <c r="M83" s="130"/>
      <c r="N83" s="130"/>
      <c r="O83" s="130"/>
      <c r="P83" s="130"/>
      <c r="Q83" s="130"/>
      <c r="R83" s="130"/>
      <c r="S83" s="130"/>
      <c r="T83" s="130"/>
      <c r="U83" s="132"/>
    </row>
    <row r="84" spans="1:21" ht="15">
      <c r="A84" s="135" t="s">
        <v>77</v>
      </c>
      <c r="B84" s="168">
        <f>C84+D84</f>
        <v>5</v>
      </c>
      <c r="C84" s="136"/>
      <c r="D84" s="136">
        <v>5</v>
      </c>
      <c r="E84" s="136"/>
      <c r="F84" s="138">
        <v>97.89</v>
      </c>
      <c r="G84" s="145">
        <v>490</v>
      </c>
      <c r="H84" s="183">
        <v>163</v>
      </c>
      <c r="I84" s="183">
        <v>163</v>
      </c>
      <c r="J84" s="183">
        <v>164</v>
      </c>
      <c r="K84" s="202">
        <f>H84+I84+J84</f>
        <v>490</v>
      </c>
      <c r="L84" s="130">
        <f>G84/3</f>
        <v>163.33333333333334</v>
      </c>
      <c r="M84" s="130"/>
      <c r="N84" s="130"/>
      <c r="O84" s="130"/>
      <c r="P84" s="130"/>
      <c r="Q84" s="130"/>
      <c r="R84" s="130"/>
      <c r="S84" s="130"/>
      <c r="T84" s="130"/>
      <c r="U84" s="132"/>
    </row>
    <row r="85" spans="1:21" ht="15">
      <c r="A85" s="135"/>
      <c r="B85" s="168">
        <f>C85+D85</f>
        <v>55</v>
      </c>
      <c r="C85" s="136"/>
      <c r="D85" s="136">
        <f>SUM(D83:D84)</f>
        <v>55</v>
      </c>
      <c r="E85" s="136"/>
      <c r="F85" s="138">
        <v>97.89</v>
      </c>
      <c r="G85" s="170">
        <f>SUM(G83:G84)</f>
        <v>5384</v>
      </c>
      <c r="H85" s="145">
        <f>SUM(H83:H84)</f>
        <v>1794</v>
      </c>
      <c r="I85" s="145">
        <f>SUM(I83:I84)</f>
        <v>1794</v>
      </c>
      <c r="J85" s="145">
        <f>SUM(J83:J84)</f>
        <v>1796</v>
      </c>
      <c r="K85" s="145">
        <f>SUM(K83:K84)</f>
        <v>5384</v>
      </c>
      <c r="L85" s="130"/>
      <c r="M85" s="130"/>
      <c r="N85" s="130"/>
      <c r="O85" s="130"/>
      <c r="P85" s="130"/>
      <c r="Q85" s="130"/>
      <c r="R85" s="130"/>
      <c r="S85" s="130"/>
      <c r="T85" s="130"/>
      <c r="U85" s="132"/>
    </row>
    <row r="86" spans="1:21" ht="12.75">
      <c r="A86" s="171"/>
      <c r="B86" s="172"/>
      <c r="C86" s="171"/>
      <c r="D86" s="173"/>
      <c r="E86" s="173"/>
      <c r="F86" s="173"/>
      <c r="G86" s="173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2"/>
    </row>
    <row r="87" spans="1:21" ht="12.75">
      <c r="A87" s="174"/>
      <c r="B87" s="130"/>
      <c r="C87" s="174"/>
      <c r="D87" s="174"/>
      <c r="E87" s="174">
        <f>E81+E72+E64+E58+E52+G2</f>
        <v>886000</v>
      </c>
      <c r="F87" s="174"/>
      <c r="G87" s="174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2"/>
    </row>
    <row r="88" spans="1:21" ht="12.75">
      <c r="A88" s="175"/>
      <c r="B88" s="157"/>
      <c r="C88" s="157"/>
      <c r="D88" s="157"/>
      <c r="E88" s="157"/>
      <c r="F88" s="157"/>
      <c r="G88" s="157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2"/>
    </row>
    <row r="89" spans="1:21" ht="12.7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2"/>
    </row>
    <row r="90" spans="1:21" ht="12.75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2"/>
    </row>
    <row r="91" spans="1:21" ht="12.75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2"/>
    </row>
    <row r="92" spans="1:21" ht="12.7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2"/>
    </row>
    <row r="93" spans="1:21" ht="12.7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2"/>
    </row>
    <row r="94" spans="1:21" ht="12.7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2"/>
    </row>
    <row r="95" spans="1:21" ht="12.7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2"/>
    </row>
    <row r="96" spans="1:20" ht="12.75">
      <c r="A96" s="176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</row>
    <row r="97" spans="1:20" ht="12.75">
      <c r="A97" s="176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</row>
    <row r="98" spans="1:20" ht="12.75">
      <c r="A98" s="176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</row>
    <row r="99" spans="1:20" ht="12.75">
      <c r="A99" s="176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</row>
    <row r="100" spans="1:20" ht="12.75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</row>
  </sheetData>
  <sheetProtection selectLockedCells="1" selectUnlockedCells="1"/>
  <mergeCells count="1">
    <mergeCell ref="A72:C72"/>
  </mergeCells>
  <printOptions/>
  <pageMargins left="0.15748031496062992" right="0.1968503937007874" top="1.3385826771653544" bottom="0.5118110236220472" header="0.1968503937007874" footer="0.5118110236220472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8"/>
  <sheetViews>
    <sheetView zoomScale="85" zoomScaleNormal="85" workbookViewId="0" topLeftCell="A37">
      <selection activeCell="H10" sqref="H10"/>
    </sheetView>
  </sheetViews>
  <sheetFormatPr defaultColWidth="9.140625" defaultRowHeight="12.75"/>
  <cols>
    <col min="1" max="1" width="27.28125" style="0" customWidth="1"/>
    <col min="2" max="2" width="12.8515625" style="0" customWidth="1"/>
    <col min="3" max="3" width="12.140625" style="0" customWidth="1"/>
    <col min="4" max="4" width="11.8515625" style="0" customWidth="1"/>
    <col min="5" max="5" width="12.28125" style="0" customWidth="1"/>
    <col min="6" max="6" width="13.57421875" style="0" customWidth="1"/>
    <col min="7" max="8" width="12.00390625" style="0" customWidth="1"/>
    <col min="9" max="11" width="13.28125" style="0" customWidth="1"/>
    <col min="12" max="12" width="10.00390625" style="0" customWidth="1"/>
    <col min="13" max="13" width="11.140625" style="0" customWidth="1"/>
    <col min="14" max="14" width="13.28125" style="0" customWidth="1"/>
    <col min="15" max="15" width="12.57421875" style="0" customWidth="1"/>
    <col min="18" max="18" width="12.421875" style="0" customWidth="1"/>
    <col min="19" max="19" width="9.28125" style="0" customWidth="1"/>
    <col min="21" max="21" width="8.00390625" style="0" customWidth="1"/>
    <col min="22" max="22" width="10.57421875" style="0" customWidth="1"/>
  </cols>
  <sheetData>
    <row r="1" spans="1:9" ht="16.5">
      <c r="A1" s="31" t="s">
        <v>120</v>
      </c>
      <c r="B1" s="32"/>
      <c r="C1" s="32"/>
      <c r="D1" s="33"/>
      <c r="E1" s="33"/>
      <c r="G1" s="34"/>
      <c r="H1" s="34"/>
      <c r="I1" s="35"/>
    </row>
    <row r="2" spans="4:14" ht="15">
      <c r="D2" s="2" t="s">
        <v>119</v>
      </c>
      <c r="F2" s="36"/>
      <c r="G2" s="210">
        <v>344436</v>
      </c>
      <c r="H2" s="41"/>
      <c r="I2" s="37" t="s">
        <v>12</v>
      </c>
      <c r="J2" s="38"/>
      <c r="K2" s="39"/>
      <c r="L2" s="40"/>
      <c r="M2" s="41"/>
      <c r="N2" s="42"/>
    </row>
    <row r="3" spans="1:14" ht="15">
      <c r="A3" s="43" t="s">
        <v>13</v>
      </c>
      <c r="E3" s="2"/>
      <c r="F3" s="36"/>
      <c r="G3" s="41"/>
      <c r="H3" s="41"/>
      <c r="I3" s="37"/>
      <c r="J3" s="38"/>
      <c r="K3" s="39"/>
      <c r="L3" s="40"/>
      <c r="M3" s="41"/>
      <c r="N3" s="42"/>
    </row>
    <row r="4" spans="1:14" ht="15">
      <c r="A4" s="43" t="s">
        <v>15</v>
      </c>
      <c r="E4" s="2"/>
      <c r="F4" s="36"/>
      <c r="G4" s="41"/>
      <c r="H4" s="41"/>
      <c r="I4" s="37"/>
      <c r="J4" s="38"/>
      <c r="K4" s="39"/>
      <c r="L4" s="40"/>
      <c r="M4" s="41"/>
      <c r="N4" s="42"/>
    </row>
    <row r="5" spans="1:13" ht="15">
      <c r="A5" s="44" t="s">
        <v>17</v>
      </c>
      <c r="B5" s="35"/>
      <c r="C5" s="35"/>
      <c r="D5" s="35"/>
      <c r="E5" s="45"/>
      <c r="F5" s="37"/>
      <c r="G5" s="46"/>
      <c r="H5" s="46"/>
      <c r="I5" s="45"/>
      <c r="J5" s="37"/>
      <c r="K5" s="37"/>
      <c r="L5" s="37"/>
      <c r="M5" s="37"/>
    </row>
    <row r="6" spans="1:10" ht="12.75">
      <c r="A6" s="211" t="s">
        <v>18</v>
      </c>
      <c r="B6" s="212"/>
      <c r="C6" s="213" t="s">
        <v>19</v>
      </c>
      <c r="D6" s="214"/>
      <c r="E6" s="215"/>
      <c r="F6" s="52"/>
      <c r="I6" s="35"/>
      <c r="J6" s="35"/>
    </row>
    <row r="7" spans="1:12" ht="12.75">
      <c r="A7" s="52"/>
      <c r="B7" s="52"/>
      <c r="C7" s="216" t="s">
        <v>20</v>
      </c>
      <c r="D7" s="52"/>
      <c r="E7" s="52"/>
      <c r="F7" s="54"/>
      <c r="I7" s="55"/>
      <c r="J7" s="55" t="s">
        <v>21</v>
      </c>
      <c r="K7" s="55"/>
      <c r="L7" s="55"/>
    </row>
    <row r="8" spans="1:12" ht="12.75">
      <c r="A8" s="217" t="s">
        <v>22</v>
      </c>
      <c r="B8" s="217" t="s">
        <v>23</v>
      </c>
      <c r="C8" s="218" t="s">
        <v>24</v>
      </c>
      <c r="D8" s="52"/>
      <c r="E8" s="52"/>
      <c r="F8" s="54"/>
      <c r="I8" s="219" t="s">
        <v>25</v>
      </c>
      <c r="J8" s="220" t="s">
        <v>26</v>
      </c>
      <c r="K8" s="60" t="s">
        <v>27</v>
      </c>
      <c r="L8" s="221" t="s">
        <v>28</v>
      </c>
    </row>
    <row r="9" spans="1:12" ht="12.75">
      <c r="A9" s="222" t="s">
        <v>29</v>
      </c>
      <c r="B9" s="222">
        <f aca="true" t="shared" si="0" ref="B9:B14">L9</f>
        <v>1064.2</v>
      </c>
      <c r="C9" s="223">
        <f aca="true" t="shared" si="1" ref="C9:C14">B9*$F$15</f>
        <v>36035.07581596539</v>
      </c>
      <c r="D9" s="54"/>
      <c r="E9" s="54"/>
      <c r="F9" s="54"/>
      <c r="I9" s="224">
        <v>951.2</v>
      </c>
      <c r="J9" s="225">
        <v>88</v>
      </c>
      <c r="K9" s="66">
        <v>25</v>
      </c>
      <c r="L9" s="226">
        <f aca="true" t="shared" si="2" ref="L9:L14">SUM(I9:K9)</f>
        <v>1064.2</v>
      </c>
    </row>
    <row r="10" spans="1:12" ht="12.75">
      <c r="A10" s="227" t="s">
        <v>30</v>
      </c>
      <c r="B10" s="228">
        <f t="shared" si="0"/>
        <v>1092.1</v>
      </c>
      <c r="C10" s="223">
        <f t="shared" si="1"/>
        <v>36979.80294927251</v>
      </c>
      <c r="D10" s="54"/>
      <c r="E10" s="54"/>
      <c r="F10" s="54"/>
      <c r="I10" s="224">
        <f>941.6-122+122</f>
        <v>941.6</v>
      </c>
      <c r="J10" s="225">
        <v>125.5</v>
      </c>
      <c r="K10" s="66">
        <v>25</v>
      </c>
      <c r="L10" s="226">
        <f t="shared" si="2"/>
        <v>1092.1</v>
      </c>
    </row>
    <row r="11" spans="1:12" ht="12.75">
      <c r="A11" s="227" t="s">
        <v>31</v>
      </c>
      <c r="B11" s="222">
        <f t="shared" si="0"/>
        <v>348.4</v>
      </c>
      <c r="C11" s="223">
        <f t="shared" si="1"/>
        <v>11797.237750688162</v>
      </c>
      <c r="D11" s="54"/>
      <c r="E11" s="54"/>
      <c r="F11" s="54"/>
      <c r="I11" s="224">
        <v>278.4</v>
      </c>
      <c r="J11" s="225">
        <v>58</v>
      </c>
      <c r="K11" s="66">
        <v>12</v>
      </c>
      <c r="L11" s="226">
        <f t="shared" si="2"/>
        <v>348.4</v>
      </c>
    </row>
    <row r="12" spans="1:12" ht="12.75">
      <c r="A12" s="229" t="s">
        <v>32</v>
      </c>
      <c r="B12" s="222">
        <f t="shared" si="0"/>
        <v>901.74</v>
      </c>
      <c r="C12" s="223">
        <f t="shared" si="1"/>
        <v>30533.987282736925</v>
      </c>
      <c r="D12" s="230" t="s">
        <v>33</v>
      </c>
      <c r="E12" s="231" t="s">
        <v>34</v>
      </c>
      <c r="F12" s="231" t="s">
        <v>35</v>
      </c>
      <c r="I12" s="224">
        <v>730.52</v>
      </c>
      <c r="J12" s="225">
        <v>150.22</v>
      </c>
      <c r="K12" s="66">
        <v>21</v>
      </c>
      <c r="L12" s="226">
        <f t="shared" si="2"/>
        <v>901.74</v>
      </c>
    </row>
    <row r="13" spans="1:12" ht="12.75">
      <c r="A13" s="222" t="s">
        <v>36</v>
      </c>
      <c r="B13" s="232">
        <f t="shared" si="0"/>
        <v>1018.16</v>
      </c>
      <c r="C13" s="223">
        <f t="shared" si="1"/>
        <v>34476.10674007078</v>
      </c>
      <c r="D13" s="233" t="s">
        <v>37</v>
      </c>
      <c r="E13" s="234" t="s">
        <v>38</v>
      </c>
      <c r="F13" s="234" t="s">
        <v>39</v>
      </c>
      <c r="I13" s="224">
        <v>906.16</v>
      </c>
      <c r="J13" s="225">
        <v>87</v>
      </c>
      <c r="K13" s="66">
        <v>25</v>
      </c>
      <c r="L13" s="226">
        <f t="shared" si="2"/>
        <v>1018.16</v>
      </c>
    </row>
    <row r="14" spans="1:12" ht="12.75">
      <c r="A14" s="222" t="s">
        <v>40</v>
      </c>
      <c r="B14" s="222">
        <f t="shared" si="0"/>
        <v>661.4</v>
      </c>
      <c r="C14" s="223">
        <f t="shared" si="1"/>
        <v>22395.78946126622</v>
      </c>
      <c r="D14" s="233"/>
      <c r="E14" s="234"/>
      <c r="F14" s="234"/>
      <c r="I14" s="224">
        <v>323.4</v>
      </c>
      <c r="J14" s="225">
        <v>313</v>
      </c>
      <c r="K14" s="66">
        <v>25</v>
      </c>
      <c r="L14" s="226">
        <f t="shared" si="2"/>
        <v>661.4</v>
      </c>
    </row>
    <row r="15" spans="1:12" ht="12.75">
      <c r="A15" s="235" t="s">
        <v>28</v>
      </c>
      <c r="B15" s="236">
        <f>SUM(B9:B14)</f>
        <v>5086</v>
      </c>
      <c r="C15" s="236">
        <f>SUM(C9:C14)</f>
        <v>172217.99999999997</v>
      </c>
      <c r="D15" s="236">
        <f>G2*0.5</f>
        <v>172218</v>
      </c>
      <c r="E15" s="236">
        <f>B15</f>
        <v>5086</v>
      </c>
      <c r="F15" s="223">
        <f>D15/E15</f>
        <v>33.86118757373181</v>
      </c>
      <c r="G15" s="35"/>
      <c r="H15" s="35"/>
      <c r="I15" s="224">
        <f>SUM(I9:I14)</f>
        <v>4131.28</v>
      </c>
      <c r="J15" s="225">
        <f>SUM(J9:J14)</f>
        <v>821.72</v>
      </c>
      <c r="K15" s="79">
        <f>SUM(K9:K14)</f>
        <v>133</v>
      </c>
      <c r="L15" s="226">
        <f>SUM(L9:L14)</f>
        <v>5086</v>
      </c>
    </row>
    <row r="16" spans="7:11" ht="12.75">
      <c r="G16" s="35"/>
      <c r="H16" s="35"/>
      <c r="I16" s="35"/>
      <c r="J16" s="35"/>
      <c r="K16" s="80"/>
    </row>
    <row r="17" spans="1:8" ht="12.75">
      <c r="A17" s="211" t="s">
        <v>41</v>
      </c>
      <c r="C17" s="237" t="s">
        <v>19</v>
      </c>
      <c r="D17" s="238"/>
      <c r="E17" s="239"/>
      <c r="F17" s="54"/>
      <c r="G17" s="84"/>
      <c r="H17" s="84"/>
    </row>
    <row r="18" spans="1:8" ht="13.5" customHeight="1">
      <c r="A18" s="85" t="s">
        <v>42</v>
      </c>
      <c r="B18" s="86"/>
      <c r="C18" s="86"/>
      <c r="D18" s="86"/>
      <c r="E18" s="86"/>
      <c r="F18" s="54"/>
      <c r="G18" s="84"/>
      <c r="H18" s="84"/>
    </row>
    <row r="19" spans="1:8" ht="13.5">
      <c r="A19" s="87" t="s">
        <v>43</v>
      </c>
      <c r="B19" s="88"/>
      <c r="C19" s="88"/>
      <c r="D19" s="88"/>
      <c r="E19" s="86"/>
      <c r="F19" s="54"/>
      <c r="G19" s="38"/>
      <c r="H19" s="38"/>
    </row>
    <row r="20" spans="1:8" ht="12.75">
      <c r="A20" s="52"/>
      <c r="B20" s="52"/>
      <c r="C20" s="240" t="s">
        <v>20</v>
      </c>
      <c r="D20" s="52"/>
      <c r="E20" s="52"/>
      <c r="F20" s="54"/>
      <c r="G20" s="38"/>
      <c r="H20" s="38"/>
    </row>
    <row r="21" spans="1:8" ht="12.75">
      <c r="A21" s="217" t="s">
        <v>22</v>
      </c>
      <c r="B21" s="217" t="s">
        <v>23</v>
      </c>
      <c r="C21" s="218" t="s">
        <v>24</v>
      </c>
      <c r="D21" s="52"/>
      <c r="E21" s="52"/>
      <c r="F21" s="54"/>
      <c r="G21" s="90"/>
      <c r="H21" s="90"/>
    </row>
    <row r="22" spans="1:8" ht="12.75">
      <c r="A22" s="222" t="s">
        <v>29</v>
      </c>
      <c r="B22" s="222">
        <v>159</v>
      </c>
      <c r="C22" s="223">
        <f aca="true" t="shared" si="3" ref="C22:C27">B22*$F$28</f>
        <v>17666.233548387096</v>
      </c>
      <c r="D22" s="91"/>
      <c r="E22" s="91"/>
      <c r="F22" s="91"/>
      <c r="G22" s="90"/>
      <c r="H22" s="90"/>
    </row>
    <row r="23" spans="1:8" ht="12.75">
      <c r="A23" s="227" t="s">
        <v>30</v>
      </c>
      <c r="B23" s="222">
        <v>148</v>
      </c>
      <c r="C23" s="223">
        <f t="shared" si="3"/>
        <v>16444.04129032258</v>
      </c>
      <c r="D23" s="91"/>
      <c r="E23" s="91"/>
      <c r="F23" s="91"/>
      <c r="G23" s="90"/>
      <c r="H23" s="90"/>
    </row>
    <row r="24" spans="1:8" ht="12.75">
      <c r="A24" s="227" t="s">
        <v>31</v>
      </c>
      <c r="B24" s="222">
        <v>78</v>
      </c>
      <c r="C24" s="223">
        <f t="shared" si="3"/>
        <v>8666.454193548387</v>
      </c>
      <c r="D24" s="91"/>
      <c r="E24" s="91"/>
      <c r="F24" s="91"/>
      <c r="G24" s="90"/>
      <c r="H24" s="90"/>
    </row>
    <row r="25" spans="1:8" ht="12.75">
      <c r="A25" s="229" t="s">
        <v>32</v>
      </c>
      <c r="B25" s="222">
        <v>142</v>
      </c>
      <c r="C25" s="223">
        <f t="shared" si="3"/>
        <v>15777.390967741936</v>
      </c>
      <c r="D25" s="230" t="s">
        <v>33</v>
      </c>
      <c r="E25" s="231" t="s">
        <v>34</v>
      </c>
      <c r="F25" s="231" t="s">
        <v>35</v>
      </c>
      <c r="G25" s="90"/>
      <c r="H25" s="90"/>
    </row>
    <row r="26" spans="1:8" ht="12.75">
      <c r="A26" s="222" t="s">
        <v>36</v>
      </c>
      <c r="B26" s="222">
        <v>154</v>
      </c>
      <c r="C26" s="223">
        <f t="shared" si="3"/>
        <v>17110.691612903225</v>
      </c>
      <c r="D26" s="233" t="s">
        <v>37</v>
      </c>
      <c r="E26" s="234" t="s">
        <v>38</v>
      </c>
      <c r="F26" s="234" t="s">
        <v>39</v>
      </c>
      <c r="G26" s="38"/>
      <c r="H26" s="38"/>
    </row>
    <row r="27" spans="1:8" ht="12.75">
      <c r="A27" s="222" t="s">
        <v>40</v>
      </c>
      <c r="B27" s="222">
        <v>94</v>
      </c>
      <c r="C27" s="223">
        <f t="shared" si="3"/>
        <v>10444.188387096774</v>
      </c>
      <c r="D27" s="233"/>
      <c r="E27" s="234"/>
      <c r="F27" s="234"/>
      <c r="G27" s="38"/>
      <c r="H27" s="38"/>
    </row>
    <row r="28" spans="1:8" ht="12.75">
      <c r="A28" s="235" t="s">
        <v>28</v>
      </c>
      <c r="B28" s="222">
        <f>SUM(B22:B27)</f>
        <v>775</v>
      </c>
      <c r="C28" s="236">
        <f>SUM(C22:C27)</f>
        <v>86109</v>
      </c>
      <c r="D28" s="222">
        <f>G2*0.5*0.5</f>
        <v>86109</v>
      </c>
      <c r="E28" s="222">
        <f>B28</f>
        <v>775</v>
      </c>
      <c r="F28" s="241">
        <f>D28/E28</f>
        <v>111.1083870967742</v>
      </c>
      <c r="G28" s="90"/>
      <c r="H28" s="90"/>
    </row>
    <row r="29" spans="1:8" ht="12.75">
      <c r="A29" s="93"/>
      <c r="B29" s="94"/>
      <c r="C29" s="95"/>
      <c r="D29" s="94"/>
      <c r="E29" s="94"/>
      <c r="F29" s="96"/>
      <c r="G29" s="90"/>
      <c r="H29" s="90"/>
    </row>
    <row r="30" spans="1:8" ht="13.5">
      <c r="A30" s="87" t="s">
        <v>44</v>
      </c>
      <c r="B30" s="97"/>
      <c r="C30" s="97"/>
      <c r="D30" s="97"/>
      <c r="E30" s="97"/>
      <c r="F30" s="98"/>
      <c r="G30" s="84"/>
      <c r="H30" s="84"/>
    </row>
    <row r="31" spans="1:8" ht="12.75">
      <c r="A31" s="52"/>
      <c r="B31" s="52"/>
      <c r="C31" s="240" t="s">
        <v>20</v>
      </c>
      <c r="D31" s="52"/>
      <c r="E31" s="52"/>
      <c r="F31" s="54"/>
      <c r="G31" s="38"/>
      <c r="H31" s="38"/>
    </row>
    <row r="32" spans="1:8" ht="12.75">
      <c r="A32" s="217" t="s">
        <v>22</v>
      </c>
      <c r="B32" s="217" t="s">
        <v>23</v>
      </c>
      <c r="C32" s="218" t="s">
        <v>24</v>
      </c>
      <c r="D32" s="52"/>
      <c r="E32" s="52"/>
      <c r="F32" s="54"/>
      <c r="G32" s="38"/>
      <c r="H32" s="38"/>
    </row>
    <row r="33" spans="1:8" ht="12.75">
      <c r="A33" s="222" t="s">
        <v>29</v>
      </c>
      <c r="B33" s="222">
        <v>668</v>
      </c>
      <c r="C33" s="223">
        <f aca="true" t="shared" si="4" ref="C33:C38">B33*$F$39</f>
        <v>17252.79304139172</v>
      </c>
      <c r="D33" s="91"/>
      <c r="E33" s="91"/>
      <c r="F33" s="91"/>
      <c r="G33" s="90"/>
      <c r="H33" s="90"/>
    </row>
    <row r="34" spans="1:8" ht="12.75">
      <c r="A34" s="227" t="s">
        <v>30</v>
      </c>
      <c r="B34" s="222">
        <v>464</v>
      </c>
      <c r="C34" s="223">
        <f t="shared" si="4"/>
        <v>11983.97600479904</v>
      </c>
      <c r="D34" s="91"/>
      <c r="E34" s="91"/>
      <c r="F34" s="91"/>
      <c r="G34" s="90"/>
      <c r="H34" s="90"/>
    </row>
    <row r="35" spans="1:8" ht="12.75">
      <c r="A35" s="227" t="s">
        <v>31</v>
      </c>
      <c r="B35" s="222">
        <v>284</v>
      </c>
      <c r="C35" s="223">
        <f t="shared" si="4"/>
        <v>7335.019796040791</v>
      </c>
      <c r="D35" s="91"/>
      <c r="E35" s="91"/>
      <c r="F35" s="91"/>
      <c r="G35" s="90"/>
      <c r="H35" s="90"/>
    </row>
    <row r="36" spans="1:8" ht="12.75">
      <c r="A36" s="229" t="s">
        <v>32</v>
      </c>
      <c r="B36" s="222">
        <v>816</v>
      </c>
      <c r="C36" s="223">
        <f t="shared" si="4"/>
        <v>21075.268146370723</v>
      </c>
      <c r="D36" s="230" t="s">
        <v>33</v>
      </c>
      <c r="E36" s="231" t="s">
        <v>34</v>
      </c>
      <c r="F36" s="231" t="s">
        <v>35</v>
      </c>
      <c r="G36" s="90"/>
      <c r="H36" s="90"/>
    </row>
    <row r="37" spans="1:8" ht="12.75">
      <c r="A37" s="222" t="s">
        <v>36</v>
      </c>
      <c r="B37" s="222">
        <v>778</v>
      </c>
      <c r="C37" s="223">
        <f t="shared" si="4"/>
        <v>20093.821835632873</v>
      </c>
      <c r="D37" s="233" t="s">
        <v>37</v>
      </c>
      <c r="E37" s="234" t="s">
        <v>38</v>
      </c>
      <c r="F37" s="234" t="s">
        <v>39</v>
      </c>
      <c r="G37" s="90"/>
      <c r="H37" s="90"/>
    </row>
    <row r="38" spans="1:8" ht="12.75">
      <c r="A38" s="222" t="s">
        <v>45</v>
      </c>
      <c r="B38" s="222">
        <v>324</v>
      </c>
      <c r="C38" s="223">
        <f t="shared" si="4"/>
        <v>8368.121175764847</v>
      </c>
      <c r="D38" s="233"/>
      <c r="E38" s="234"/>
      <c r="F38" s="234"/>
      <c r="G38" s="90"/>
      <c r="H38" s="90"/>
    </row>
    <row r="39" spans="1:9" ht="12.75">
      <c r="A39" s="235" t="s">
        <v>28</v>
      </c>
      <c r="B39" s="222">
        <f>SUM(B33:B38)</f>
        <v>3334</v>
      </c>
      <c r="C39" s="236">
        <f>SUM(C33:C38)</f>
        <v>86108.99999999999</v>
      </c>
      <c r="D39" s="236">
        <f>G2*0.5*0.5</f>
        <v>86109</v>
      </c>
      <c r="E39" s="236">
        <f>B39</f>
        <v>3334</v>
      </c>
      <c r="F39" s="223">
        <f>D39/E39</f>
        <v>25.82753449310138</v>
      </c>
      <c r="G39" s="38"/>
      <c r="H39" s="38"/>
      <c r="I39" s="176"/>
    </row>
    <row r="40" spans="1:9" ht="12.75">
      <c r="A40" s="101" t="s">
        <v>46</v>
      </c>
      <c r="B40" s="52"/>
      <c r="C40" s="102" t="s">
        <v>86</v>
      </c>
      <c r="D40" s="103"/>
      <c r="E40" s="103"/>
      <c r="F40" s="54"/>
      <c r="G40" s="104"/>
      <c r="H40" s="104"/>
      <c r="I40" s="176"/>
    </row>
    <row r="41" spans="1:8" ht="12.75">
      <c r="A41" s="52"/>
      <c r="B41" s="52"/>
      <c r="C41" s="105"/>
      <c r="D41" s="106" t="s">
        <v>48</v>
      </c>
      <c r="E41" s="54"/>
      <c r="F41" s="54"/>
      <c r="G41" s="107"/>
      <c r="H41" s="107"/>
    </row>
    <row r="42" spans="1:6" ht="12.75">
      <c r="A42" s="229"/>
      <c r="B42" s="242"/>
      <c r="C42" s="243"/>
      <c r="D42" s="244" t="s">
        <v>49</v>
      </c>
      <c r="E42" s="245" t="s">
        <v>50</v>
      </c>
      <c r="F42" s="112"/>
    </row>
    <row r="43" spans="1:12" ht="12.75">
      <c r="A43" s="218" t="s">
        <v>51</v>
      </c>
      <c r="B43" s="218" t="s">
        <v>52</v>
      </c>
      <c r="C43" s="246" t="s">
        <v>53</v>
      </c>
      <c r="D43" s="247"/>
      <c r="E43" s="248" t="s">
        <v>54</v>
      </c>
      <c r="G43" s="249" t="s">
        <v>87</v>
      </c>
      <c r="H43" s="138" t="s">
        <v>88</v>
      </c>
      <c r="I43" s="140" t="s">
        <v>89</v>
      </c>
      <c r="J43" s="140" t="s">
        <v>90</v>
      </c>
      <c r="K43" s="138" t="s">
        <v>91</v>
      </c>
      <c r="L43" s="138" t="s">
        <v>92</v>
      </c>
    </row>
    <row r="44" spans="1:19" ht="15">
      <c r="A44" s="222" t="s">
        <v>29</v>
      </c>
      <c r="B44" s="228">
        <f aca="true" t="shared" si="5" ref="B44:B49">C9</f>
        <v>36035.07581596539</v>
      </c>
      <c r="C44" s="228">
        <f aca="true" t="shared" si="6" ref="C44:C49">C22+C33</f>
        <v>34919.02658977882</v>
      </c>
      <c r="D44" s="250">
        <f aca="true" t="shared" si="7" ref="D44:D49">SUM(B44:C44)</f>
        <v>70954.10240574421</v>
      </c>
      <c r="E44" s="251">
        <f>D44/D50*100</f>
        <v>20.600083152093337</v>
      </c>
      <c r="F44">
        <f aca="true" t="shared" si="8" ref="F44:F49">D44/2</f>
        <v>35477.051202872106</v>
      </c>
      <c r="G44" s="252">
        <v>106008</v>
      </c>
      <c r="H44" s="253">
        <v>35336</v>
      </c>
      <c r="I44" s="254">
        <v>35477</v>
      </c>
      <c r="J44" s="254">
        <v>35477</v>
      </c>
      <c r="K44" s="255">
        <v>106290</v>
      </c>
      <c r="L44" s="256">
        <f aca="true" t="shared" si="9" ref="L44:L49">K44-G44</f>
        <v>282</v>
      </c>
      <c r="S44" s="176"/>
    </row>
    <row r="45" spans="1:19" ht="15">
      <c r="A45" s="227" t="s">
        <v>30</v>
      </c>
      <c r="B45" s="228">
        <f t="shared" si="5"/>
        <v>36979.80294927251</v>
      </c>
      <c r="C45" s="228">
        <f t="shared" si="6"/>
        <v>28428.017295121623</v>
      </c>
      <c r="D45" s="250">
        <f t="shared" si="7"/>
        <v>65407.82024439413</v>
      </c>
      <c r="E45" s="257">
        <f>D45/D50*100</f>
        <v>18.989832724916713</v>
      </c>
      <c r="F45">
        <f t="shared" si="8"/>
        <v>32703.910122197067</v>
      </c>
      <c r="G45" s="252">
        <v>97680</v>
      </c>
      <c r="H45" s="253">
        <v>32560</v>
      </c>
      <c r="I45" s="258">
        <v>32704</v>
      </c>
      <c r="J45" s="254">
        <v>32704</v>
      </c>
      <c r="K45" s="255">
        <v>97968</v>
      </c>
      <c r="L45" s="256">
        <f t="shared" si="9"/>
        <v>288</v>
      </c>
      <c r="S45" s="176"/>
    </row>
    <row r="46" spans="1:19" ht="15">
      <c r="A46" s="227" t="s">
        <v>31</v>
      </c>
      <c r="B46" s="228">
        <f t="shared" si="5"/>
        <v>11797.237750688162</v>
      </c>
      <c r="C46" s="228">
        <f t="shared" si="6"/>
        <v>16001.473989589178</v>
      </c>
      <c r="D46" s="250">
        <f t="shared" si="7"/>
        <v>27798.71174027734</v>
      </c>
      <c r="E46" s="257">
        <f>D46/D50*100</f>
        <v>8.070791595616411</v>
      </c>
      <c r="F46">
        <f t="shared" si="8"/>
        <v>13899.35587013867</v>
      </c>
      <c r="G46" s="252">
        <v>41559</v>
      </c>
      <c r="H46" s="253">
        <v>13853</v>
      </c>
      <c r="I46" s="258">
        <v>13899</v>
      </c>
      <c r="J46" s="254">
        <v>13899</v>
      </c>
      <c r="K46" s="255">
        <v>41651</v>
      </c>
      <c r="L46" s="256">
        <f t="shared" si="9"/>
        <v>92</v>
      </c>
      <c r="S46" s="176"/>
    </row>
    <row r="47" spans="1:19" ht="15">
      <c r="A47" s="229" t="s">
        <v>32</v>
      </c>
      <c r="B47" s="228">
        <f t="shared" si="5"/>
        <v>30533.987282736925</v>
      </c>
      <c r="C47" s="228">
        <f t="shared" si="6"/>
        <v>36852.659114112656</v>
      </c>
      <c r="D47" s="250">
        <f t="shared" si="7"/>
        <v>67386.64639684958</v>
      </c>
      <c r="E47" s="257">
        <v>19.2</v>
      </c>
      <c r="F47">
        <f t="shared" si="8"/>
        <v>33693.32319842479</v>
      </c>
      <c r="G47" s="252">
        <v>100722</v>
      </c>
      <c r="H47" s="253">
        <v>33574</v>
      </c>
      <c r="I47" s="258">
        <v>33693</v>
      </c>
      <c r="J47" s="254">
        <v>33693</v>
      </c>
      <c r="K47" s="255">
        <v>100960</v>
      </c>
      <c r="L47" s="256">
        <f t="shared" si="9"/>
        <v>238</v>
      </c>
      <c r="S47" s="176"/>
    </row>
    <row r="48" spans="1:19" ht="15">
      <c r="A48" s="222" t="s">
        <v>36</v>
      </c>
      <c r="B48" s="228">
        <f t="shared" si="5"/>
        <v>34476.10674007078</v>
      </c>
      <c r="C48" s="228">
        <f t="shared" si="6"/>
        <v>37204.5134485361</v>
      </c>
      <c r="D48" s="250">
        <f t="shared" si="7"/>
        <v>71680.62018860687</v>
      </c>
      <c r="E48" s="257">
        <f>D48/D50*100</f>
        <v>20.811012840878096</v>
      </c>
      <c r="F48">
        <f t="shared" si="8"/>
        <v>35840.31009430344</v>
      </c>
      <c r="G48" s="252">
        <v>109133</v>
      </c>
      <c r="H48" s="253">
        <v>36377</v>
      </c>
      <c r="I48" s="258">
        <v>35841</v>
      </c>
      <c r="J48" s="254">
        <v>35841</v>
      </c>
      <c r="K48" s="255">
        <v>108059</v>
      </c>
      <c r="L48" s="256">
        <f t="shared" si="9"/>
        <v>-1074</v>
      </c>
      <c r="S48" s="176"/>
    </row>
    <row r="49" spans="1:19" ht="15">
      <c r="A49" s="222" t="s">
        <v>45</v>
      </c>
      <c r="B49" s="228">
        <f t="shared" si="5"/>
        <v>22395.78946126622</v>
      </c>
      <c r="C49" s="228">
        <f t="shared" si="6"/>
        <v>18812.30956286162</v>
      </c>
      <c r="D49" s="250">
        <f t="shared" si="7"/>
        <v>41208.09902412784</v>
      </c>
      <c r="E49" s="257">
        <v>12</v>
      </c>
      <c r="F49">
        <f t="shared" si="8"/>
        <v>20604.04951206392</v>
      </c>
      <c r="G49" s="252">
        <v>61550</v>
      </c>
      <c r="H49" s="253">
        <v>20516</v>
      </c>
      <c r="I49" s="258">
        <v>20604</v>
      </c>
      <c r="J49" s="254">
        <v>20604</v>
      </c>
      <c r="K49" s="255">
        <v>61724</v>
      </c>
      <c r="L49" s="256">
        <f t="shared" si="9"/>
        <v>174</v>
      </c>
      <c r="S49" s="176"/>
    </row>
    <row r="50" spans="1:19" ht="15">
      <c r="A50" s="259" t="s">
        <v>49</v>
      </c>
      <c r="B50" s="260">
        <f aca="true" t="shared" si="10" ref="B50:L50">SUM(B44:B49)</f>
        <v>172217.99999999997</v>
      </c>
      <c r="C50" s="260">
        <f t="shared" si="10"/>
        <v>172218</v>
      </c>
      <c r="D50" s="261">
        <f t="shared" si="10"/>
        <v>344436</v>
      </c>
      <c r="E50" s="262">
        <f t="shared" si="10"/>
        <v>99.67172031350455</v>
      </c>
      <c r="F50" s="263">
        <f t="shared" si="10"/>
        <v>172218</v>
      </c>
      <c r="G50" s="264">
        <f t="shared" si="10"/>
        <v>516652</v>
      </c>
      <c r="H50" s="253">
        <f t="shared" si="10"/>
        <v>172216</v>
      </c>
      <c r="I50" s="265">
        <f t="shared" si="10"/>
        <v>172218</v>
      </c>
      <c r="J50" s="265">
        <f t="shared" si="10"/>
        <v>172218</v>
      </c>
      <c r="K50" s="255">
        <f t="shared" si="10"/>
        <v>516652</v>
      </c>
      <c r="L50" s="256">
        <f t="shared" si="10"/>
        <v>0</v>
      </c>
      <c r="S50" s="176"/>
    </row>
    <row r="51" spans="1:22" ht="12.75">
      <c r="A51" s="171"/>
      <c r="B51" s="172"/>
      <c r="C51" s="171"/>
      <c r="D51" s="173"/>
      <c r="E51" s="173"/>
      <c r="F51" s="173"/>
      <c r="G51" s="173"/>
      <c r="H51" s="173"/>
      <c r="I51" s="173"/>
      <c r="J51" s="173"/>
      <c r="K51" s="171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2"/>
    </row>
    <row r="52" spans="1:22" ht="15.75" thickBot="1">
      <c r="A52" s="174"/>
      <c r="B52" s="130"/>
      <c r="C52" s="174"/>
      <c r="D52" s="174"/>
      <c r="E52" s="174"/>
      <c r="F52" s="174"/>
      <c r="G52" s="174"/>
      <c r="H52" s="174"/>
      <c r="I52" s="174"/>
      <c r="J52" s="174"/>
      <c r="K52" s="130"/>
      <c r="L52" s="130"/>
      <c r="M52" s="266"/>
      <c r="N52" s="130"/>
      <c r="O52" s="130"/>
      <c r="P52" s="130"/>
      <c r="Q52" s="130"/>
      <c r="R52" s="130"/>
      <c r="S52" s="130"/>
      <c r="T52" s="130"/>
      <c r="U52" s="130"/>
      <c r="V52" s="132"/>
    </row>
    <row r="53" spans="1:21" ht="15.75" thickBot="1">
      <c r="A53" s="267" t="s">
        <v>93</v>
      </c>
      <c r="B53" s="268" t="s">
        <v>94</v>
      </c>
      <c r="C53" s="269" t="s">
        <v>95</v>
      </c>
      <c r="D53" s="270" t="s">
        <v>96</v>
      </c>
      <c r="E53" s="271" t="s">
        <v>97</v>
      </c>
      <c r="F53" s="272" t="s">
        <v>98</v>
      </c>
      <c r="G53" s="273" t="s">
        <v>99</v>
      </c>
      <c r="H53" s="274" t="s">
        <v>100</v>
      </c>
      <c r="I53" s="275" t="s">
        <v>101</v>
      </c>
      <c r="J53" s="274" t="s">
        <v>102</v>
      </c>
      <c r="K53" s="276" t="s">
        <v>103</v>
      </c>
      <c r="L53" s="274" t="s">
        <v>104</v>
      </c>
      <c r="M53" s="275" t="s">
        <v>105</v>
      </c>
      <c r="N53" s="274" t="s">
        <v>106</v>
      </c>
      <c r="O53" s="276" t="s">
        <v>107</v>
      </c>
      <c r="P53" s="274" t="s">
        <v>108</v>
      </c>
      <c r="Q53" s="275" t="s">
        <v>109</v>
      </c>
      <c r="R53" s="277" t="s">
        <v>110</v>
      </c>
      <c r="S53" s="130"/>
      <c r="T53" s="130"/>
      <c r="U53" s="132"/>
    </row>
    <row r="54" spans="1:21" ht="15">
      <c r="A54" s="278" t="s">
        <v>111</v>
      </c>
      <c r="B54" s="279">
        <v>35336</v>
      </c>
      <c r="C54" s="280">
        <f>35336+141</f>
        <v>35477</v>
      </c>
      <c r="D54" s="281">
        <f>35336+141</f>
        <v>35477</v>
      </c>
      <c r="E54" s="282">
        <f>SUM(B54:D54)</f>
        <v>106290</v>
      </c>
      <c r="F54" s="280"/>
      <c r="G54" s="279"/>
      <c r="H54" s="280"/>
      <c r="I54" s="283"/>
      <c r="J54" s="280"/>
      <c r="K54" s="279"/>
      <c r="L54" s="280"/>
      <c r="M54" s="283"/>
      <c r="N54" s="280"/>
      <c r="O54" s="279"/>
      <c r="P54" s="280"/>
      <c r="Q54" s="283"/>
      <c r="R54" s="284">
        <f>E54+I54+M54+Q54</f>
        <v>106290</v>
      </c>
      <c r="S54" s="130"/>
      <c r="T54" s="130"/>
      <c r="U54" s="132"/>
    </row>
    <row r="55" spans="1:21" ht="15">
      <c r="A55" s="285" t="s">
        <v>112</v>
      </c>
      <c r="B55" s="286">
        <v>32560</v>
      </c>
      <c r="C55" s="287">
        <f>32560+144</f>
        <v>32704</v>
      </c>
      <c r="D55" s="288">
        <f>32560+144</f>
        <v>32704</v>
      </c>
      <c r="E55" s="289">
        <f aca="true" t="shared" si="11" ref="E55:E62">SUM(B55:D55)</f>
        <v>97968</v>
      </c>
      <c r="F55" s="287"/>
      <c r="G55" s="286"/>
      <c r="H55" s="287"/>
      <c r="I55" s="282"/>
      <c r="J55" s="287"/>
      <c r="K55" s="286"/>
      <c r="L55" s="287"/>
      <c r="M55" s="282"/>
      <c r="N55" s="287"/>
      <c r="O55" s="286"/>
      <c r="P55" s="287"/>
      <c r="Q55" s="282"/>
      <c r="R55" s="284">
        <f aca="true" t="shared" si="12" ref="R55:R62">E55+I55+M55+Q55</f>
        <v>97968</v>
      </c>
      <c r="S55" s="130"/>
      <c r="T55" s="130"/>
      <c r="U55" s="132"/>
    </row>
    <row r="56" spans="1:21" ht="15">
      <c r="A56" s="285" t="s">
        <v>113</v>
      </c>
      <c r="B56" s="286">
        <v>13853</v>
      </c>
      <c r="C56" s="287">
        <f>13853+46</f>
        <v>13899</v>
      </c>
      <c r="D56" s="288">
        <f>13853+46</f>
        <v>13899</v>
      </c>
      <c r="E56" s="289">
        <f t="shared" si="11"/>
        <v>41651</v>
      </c>
      <c r="F56" s="287"/>
      <c r="G56" s="286"/>
      <c r="H56" s="287"/>
      <c r="I56" s="282"/>
      <c r="J56" s="287"/>
      <c r="K56" s="286"/>
      <c r="L56" s="287"/>
      <c r="M56" s="282"/>
      <c r="N56" s="287"/>
      <c r="O56" s="286"/>
      <c r="P56" s="287"/>
      <c r="Q56" s="282"/>
      <c r="R56" s="284">
        <f t="shared" si="12"/>
        <v>41651</v>
      </c>
      <c r="S56" s="130"/>
      <c r="T56" s="130"/>
      <c r="U56" s="132"/>
    </row>
    <row r="57" spans="1:21" ht="15">
      <c r="A57" s="285" t="s">
        <v>114</v>
      </c>
      <c r="B57" s="286">
        <v>33574</v>
      </c>
      <c r="C57" s="287">
        <f>33574+119</f>
        <v>33693</v>
      </c>
      <c r="D57" s="288">
        <f>33574+119</f>
        <v>33693</v>
      </c>
      <c r="E57" s="289">
        <f t="shared" si="11"/>
        <v>100960</v>
      </c>
      <c r="F57" s="287"/>
      <c r="G57" s="286"/>
      <c r="H57" s="287"/>
      <c r="I57" s="282"/>
      <c r="J57" s="287"/>
      <c r="K57" s="286"/>
      <c r="L57" s="287"/>
      <c r="M57" s="282"/>
      <c r="N57" s="287"/>
      <c r="O57" s="286"/>
      <c r="P57" s="287"/>
      <c r="Q57" s="282"/>
      <c r="R57" s="284">
        <f t="shared" si="12"/>
        <v>100960</v>
      </c>
      <c r="S57" s="130"/>
      <c r="T57" s="130"/>
      <c r="U57" s="132"/>
    </row>
    <row r="58" spans="1:21" ht="15">
      <c r="A58" s="285" t="s">
        <v>115</v>
      </c>
      <c r="B58" s="286">
        <v>36377</v>
      </c>
      <c r="C58" s="287">
        <f>36377-537</f>
        <v>35840</v>
      </c>
      <c r="D58" s="288">
        <f>36379-537</f>
        <v>35842</v>
      </c>
      <c r="E58" s="289">
        <f t="shared" si="11"/>
        <v>108059</v>
      </c>
      <c r="F58" s="287"/>
      <c r="G58" s="286"/>
      <c r="H58" s="287"/>
      <c r="I58" s="282"/>
      <c r="J58" s="287"/>
      <c r="K58" s="286"/>
      <c r="L58" s="287"/>
      <c r="M58" s="282"/>
      <c r="N58" s="287"/>
      <c r="O58" s="286"/>
      <c r="P58" s="287"/>
      <c r="Q58" s="282"/>
      <c r="R58" s="284">
        <f t="shared" si="12"/>
        <v>108059</v>
      </c>
      <c r="S58" s="130"/>
      <c r="T58" s="130"/>
      <c r="U58" s="132"/>
    </row>
    <row r="59" spans="1:21" ht="15">
      <c r="A59" s="285" t="s">
        <v>116</v>
      </c>
      <c r="B59" s="286">
        <v>20516</v>
      </c>
      <c r="C59" s="287">
        <f>20516+87</f>
        <v>20603</v>
      </c>
      <c r="D59" s="288">
        <f>20518+87</f>
        <v>20605</v>
      </c>
      <c r="E59" s="289">
        <f>SUM(B59:D59)</f>
        <v>61724</v>
      </c>
      <c r="F59" s="287"/>
      <c r="G59" s="286"/>
      <c r="H59" s="287"/>
      <c r="I59" s="282"/>
      <c r="J59" s="287"/>
      <c r="K59" s="286"/>
      <c r="L59" s="287"/>
      <c r="M59" s="282"/>
      <c r="N59" s="287"/>
      <c r="O59" s="286"/>
      <c r="P59" s="287"/>
      <c r="Q59" s="282"/>
      <c r="R59" s="284">
        <f t="shared" si="12"/>
        <v>61724</v>
      </c>
      <c r="S59" s="130"/>
      <c r="T59" s="130"/>
      <c r="U59" s="132"/>
    </row>
    <row r="60" spans="1:21" ht="15">
      <c r="A60" s="285" t="s">
        <v>117</v>
      </c>
      <c r="B60" s="286">
        <v>2900</v>
      </c>
      <c r="C60" s="287">
        <v>2900</v>
      </c>
      <c r="D60" s="288">
        <v>2900</v>
      </c>
      <c r="E60" s="289">
        <f t="shared" si="11"/>
        <v>8700</v>
      </c>
      <c r="F60" s="287"/>
      <c r="G60" s="286"/>
      <c r="H60" s="287"/>
      <c r="I60" s="282"/>
      <c r="J60" s="287"/>
      <c r="K60" s="286"/>
      <c r="L60" s="287"/>
      <c r="M60" s="282"/>
      <c r="N60" s="287"/>
      <c r="O60" s="286"/>
      <c r="P60" s="287"/>
      <c r="Q60" s="282"/>
      <c r="R60" s="284">
        <f t="shared" si="12"/>
        <v>8700</v>
      </c>
      <c r="S60" s="130"/>
      <c r="T60" s="130"/>
      <c r="U60" s="132"/>
    </row>
    <row r="61" spans="1:21" ht="15">
      <c r="A61" s="290"/>
      <c r="B61" s="291">
        <f>SUM(B59:B60)</f>
        <v>23416</v>
      </c>
      <c r="C61" s="292">
        <f>SUM(C59:C60)</f>
        <v>23503</v>
      </c>
      <c r="D61" s="293">
        <f>SUM(D59:D60)</f>
        <v>23505</v>
      </c>
      <c r="E61" s="289">
        <f>E59+E60</f>
        <v>70424</v>
      </c>
      <c r="F61" s="292"/>
      <c r="G61" s="291"/>
      <c r="H61" s="292"/>
      <c r="I61" s="282"/>
      <c r="J61" s="292"/>
      <c r="K61" s="291"/>
      <c r="L61" s="292"/>
      <c r="M61" s="282"/>
      <c r="N61" s="292"/>
      <c r="O61" s="291"/>
      <c r="P61" s="292"/>
      <c r="Q61" s="282"/>
      <c r="R61" s="284">
        <f t="shared" si="12"/>
        <v>70424</v>
      </c>
      <c r="S61" s="130"/>
      <c r="T61" s="130"/>
      <c r="U61" s="132"/>
    </row>
    <row r="62" spans="1:22" ht="15.75" thickBot="1">
      <c r="A62" s="294" t="s">
        <v>118</v>
      </c>
      <c r="B62" s="295">
        <v>2100</v>
      </c>
      <c r="C62" s="296">
        <v>2100</v>
      </c>
      <c r="D62" s="297">
        <v>2048</v>
      </c>
      <c r="E62" s="298">
        <f t="shared" si="11"/>
        <v>6248</v>
      </c>
      <c r="F62" s="296"/>
      <c r="G62" s="295"/>
      <c r="H62" s="296"/>
      <c r="I62" s="282"/>
      <c r="J62" s="296"/>
      <c r="K62" s="295"/>
      <c r="L62" s="296"/>
      <c r="M62" s="282"/>
      <c r="N62" s="296"/>
      <c r="O62" s="295"/>
      <c r="P62" s="296"/>
      <c r="Q62" s="282"/>
      <c r="R62" s="284">
        <f t="shared" si="12"/>
        <v>6248</v>
      </c>
      <c r="S62" s="130"/>
      <c r="T62" s="130"/>
      <c r="U62" s="130"/>
      <c r="V62" s="132"/>
    </row>
    <row r="63" spans="1:22" ht="15.75" thickBot="1">
      <c r="A63" s="299" t="s">
        <v>49</v>
      </c>
      <c r="B63" s="300">
        <f>B54+B55+B56+B57+B58+B61+B62</f>
        <v>177216</v>
      </c>
      <c r="C63" s="300">
        <f>C54+C55+C56+C57+C58+C61+C62</f>
        <v>177216</v>
      </c>
      <c r="D63" s="301">
        <f>D54+D55+D56+D57+D58+D61+D62</f>
        <v>177168</v>
      </c>
      <c r="E63" s="300">
        <f>E54+E55+E56+E57+E58+E61+E62</f>
        <v>531600</v>
      </c>
      <c r="F63" s="302"/>
      <c r="G63" s="300"/>
      <c r="H63" s="302"/>
      <c r="I63" s="300"/>
      <c r="J63" s="302"/>
      <c r="K63" s="300"/>
      <c r="L63" s="302"/>
      <c r="M63" s="300"/>
      <c r="N63" s="302"/>
      <c r="O63" s="300"/>
      <c r="P63" s="302"/>
      <c r="Q63" s="300"/>
      <c r="R63" s="303">
        <f>R54+R55+R56+R57+R58+R61+R62</f>
        <v>531600</v>
      </c>
      <c r="S63" s="130"/>
      <c r="T63" s="130"/>
      <c r="U63" s="130"/>
      <c r="V63" s="132"/>
    </row>
    <row r="64" spans="1:22" ht="15">
      <c r="A64" s="304"/>
      <c r="B64" s="129"/>
      <c r="C64" s="130"/>
      <c r="D64" s="130"/>
      <c r="E64" s="130"/>
      <c r="F64" s="130"/>
      <c r="G64" s="130"/>
      <c r="H64" s="130"/>
      <c r="I64" s="130"/>
      <c r="J64" s="129"/>
      <c r="K64" s="305"/>
      <c r="L64" s="305"/>
      <c r="M64" s="305"/>
      <c r="N64" s="134"/>
      <c r="O64" s="130"/>
      <c r="P64" s="130"/>
      <c r="Q64" s="130"/>
      <c r="R64" s="130"/>
      <c r="S64" s="130"/>
      <c r="T64" s="130"/>
      <c r="U64" s="130"/>
      <c r="V64" s="132"/>
    </row>
    <row r="65" spans="1:22" ht="15">
      <c r="A65" s="304"/>
      <c r="B65" s="129"/>
      <c r="C65" s="130"/>
      <c r="D65" s="130"/>
      <c r="E65" s="130"/>
      <c r="F65" s="130"/>
      <c r="G65" s="130"/>
      <c r="H65" s="130"/>
      <c r="I65" s="130"/>
      <c r="J65" s="129"/>
      <c r="K65" s="305"/>
      <c r="L65" s="305"/>
      <c r="M65" s="305"/>
      <c r="N65" s="134"/>
      <c r="O65" s="130"/>
      <c r="P65" s="130"/>
      <c r="Q65" s="130"/>
      <c r="R65" s="130"/>
      <c r="S65" s="130"/>
      <c r="T65" s="130"/>
      <c r="U65" s="130"/>
      <c r="V65" s="132"/>
    </row>
    <row r="66" spans="1:22" ht="15">
      <c r="A66" s="306"/>
      <c r="B66" s="129"/>
      <c r="C66" s="131"/>
      <c r="D66" s="131"/>
      <c r="E66" s="131"/>
      <c r="F66" s="131"/>
      <c r="G66" s="131"/>
      <c r="H66" s="131"/>
      <c r="I66" s="131"/>
      <c r="J66" s="129"/>
      <c r="K66" s="305"/>
      <c r="L66" s="305"/>
      <c r="M66" s="305"/>
      <c r="N66" s="134"/>
      <c r="O66" s="130"/>
      <c r="P66" s="130"/>
      <c r="Q66" s="130"/>
      <c r="R66" s="130"/>
      <c r="S66" s="130"/>
      <c r="T66" s="130"/>
      <c r="U66" s="130"/>
      <c r="V66" s="132"/>
    </row>
    <row r="67" spans="1:22" ht="15">
      <c r="A67" s="306"/>
      <c r="B67" s="129"/>
      <c r="C67" s="131"/>
      <c r="D67" s="131"/>
      <c r="E67" s="131"/>
      <c r="F67" s="131"/>
      <c r="G67" s="131"/>
      <c r="H67" s="131"/>
      <c r="I67" s="131"/>
      <c r="J67" s="129"/>
      <c r="K67" s="305"/>
      <c r="L67" s="305"/>
      <c r="M67" s="305"/>
      <c r="N67" s="134"/>
      <c r="O67" s="130"/>
      <c r="P67" s="130"/>
      <c r="Q67" s="130"/>
      <c r="R67" s="130"/>
      <c r="S67" s="130"/>
      <c r="T67" s="130"/>
      <c r="U67" s="130"/>
      <c r="V67" s="132"/>
    </row>
    <row r="68" spans="1:22" ht="15">
      <c r="A68" s="133"/>
      <c r="B68" s="129"/>
      <c r="C68" s="131"/>
      <c r="D68" s="131"/>
      <c r="E68" s="131"/>
      <c r="F68" s="131"/>
      <c r="G68" s="131"/>
      <c r="H68" s="131"/>
      <c r="I68" s="131"/>
      <c r="J68" s="134"/>
      <c r="K68" s="134"/>
      <c r="L68" s="134"/>
      <c r="M68" s="134"/>
      <c r="N68" s="134"/>
      <c r="O68" s="130"/>
      <c r="P68" s="130"/>
      <c r="Q68" s="130"/>
      <c r="R68" s="130"/>
      <c r="S68" s="130"/>
      <c r="T68" s="130"/>
      <c r="U68" s="130"/>
      <c r="V68" s="132"/>
    </row>
    <row r="69" spans="1:22" ht="15">
      <c r="A69" s="163"/>
      <c r="B69" s="307"/>
      <c r="C69" s="308"/>
      <c r="D69" s="112"/>
      <c r="E69" s="309"/>
      <c r="F69" s="309"/>
      <c r="G69" s="130"/>
      <c r="H69" s="130"/>
      <c r="I69" s="130"/>
      <c r="J69" s="310"/>
      <c r="K69" s="311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2"/>
    </row>
    <row r="70" spans="1:22" ht="12.75">
      <c r="A70" s="312"/>
      <c r="B70" s="312"/>
      <c r="C70" s="310"/>
      <c r="D70" s="313"/>
      <c r="E70" s="112"/>
      <c r="F70" s="112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2"/>
    </row>
    <row r="71" spans="1:25" ht="12.75">
      <c r="A71" s="314"/>
      <c r="B71" s="315"/>
      <c r="C71" s="315"/>
      <c r="D71" s="315"/>
      <c r="E71" s="315"/>
      <c r="F71" s="315"/>
      <c r="G71" s="315"/>
      <c r="H71" s="315"/>
      <c r="I71" s="316"/>
      <c r="J71" s="316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2"/>
      <c r="W71" s="132"/>
      <c r="X71" s="132"/>
      <c r="Y71" s="132"/>
    </row>
    <row r="72" spans="1:25" ht="12.75">
      <c r="A72" s="304"/>
      <c r="B72" s="129"/>
      <c r="C72" s="129"/>
      <c r="D72" s="129"/>
      <c r="E72" s="305"/>
      <c r="F72" s="305"/>
      <c r="G72" s="305"/>
      <c r="H72" s="305"/>
      <c r="I72" s="129"/>
      <c r="J72" s="129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2"/>
      <c r="W72" s="132"/>
      <c r="X72" s="132"/>
      <c r="Y72" s="132"/>
    </row>
    <row r="73" spans="1:25" ht="12.75">
      <c r="A73" s="304"/>
      <c r="B73" s="129"/>
      <c r="C73" s="129"/>
      <c r="D73" s="129"/>
      <c r="E73" s="305"/>
      <c r="F73" s="305"/>
      <c r="G73" s="305"/>
      <c r="H73" s="305"/>
      <c r="I73" s="129"/>
      <c r="J73" s="129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2"/>
      <c r="W73" s="132"/>
      <c r="X73" s="132"/>
      <c r="Y73" s="132"/>
    </row>
    <row r="74" spans="1:25" ht="12.75">
      <c r="A74" s="306"/>
      <c r="B74" s="129"/>
      <c r="C74" s="129"/>
      <c r="D74" s="129"/>
      <c r="E74" s="305"/>
      <c r="F74" s="305"/>
      <c r="G74" s="305"/>
      <c r="H74" s="305"/>
      <c r="I74" s="129"/>
      <c r="J74" s="129"/>
      <c r="K74" s="156"/>
      <c r="L74" s="156"/>
      <c r="M74" s="156"/>
      <c r="N74" s="157"/>
      <c r="O74" s="130"/>
      <c r="P74" s="130"/>
      <c r="Q74" s="130"/>
      <c r="R74" s="130"/>
      <c r="S74" s="130"/>
      <c r="T74" s="130"/>
      <c r="U74" s="130"/>
      <c r="V74" s="132"/>
      <c r="W74" s="132"/>
      <c r="X74" s="132"/>
      <c r="Y74" s="132"/>
    </row>
    <row r="75" spans="1:25" ht="15">
      <c r="A75" s="306"/>
      <c r="B75" s="129"/>
      <c r="C75" s="129"/>
      <c r="D75" s="129"/>
      <c r="E75" s="305"/>
      <c r="F75" s="305"/>
      <c r="G75" s="305"/>
      <c r="H75" s="305"/>
      <c r="I75" s="129"/>
      <c r="J75" s="129"/>
      <c r="K75" s="130"/>
      <c r="L75" s="130"/>
      <c r="M75" s="130"/>
      <c r="N75" s="131"/>
      <c r="O75" s="130"/>
      <c r="P75" s="130"/>
      <c r="Q75" s="130"/>
      <c r="R75" s="130"/>
      <c r="S75" s="130"/>
      <c r="T75" s="130"/>
      <c r="U75" s="130"/>
      <c r="V75" s="132"/>
      <c r="W75" s="132"/>
      <c r="X75" s="132"/>
      <c r="Y75" s="132"/>
    </row>
    <row r="76" spans="1:25" ht="15">
      <c r="A76" s="133"/>
      <c r="B76" s="129"/>
      <c r="C76" s="134"/>
      <c r="D76" s="134"/>
      <c r="E76" s="134"/>
      <c r="F76" s="134"/>
      <c r="G76" s="134"/>
      <c r="H76" s="134"/>
      <c r="I76" s="134"/>
      <c r="J76" s="134"/>
      <c r="K76" s="130"/>
      <c r="L76" s="130"/>
      <c r="M76" s="130"/>
      <c r="N76" s="131"/>
      <c r="O76" s="130"/>
      <c r="P76" s="130"/>
      <c r="Q76" s="130"/>
      <c r="R76" s="130"/>
      <c r="S76" s="130"/>
      <c r="T76" s="130"/>
      <c r="U76" s="130"/>
      <c r="V76" s="132"/>
      <c r="W76" s="132"/>
      <c r="X76" s="132"/>
      <c r="Y76" s="132"/>
    </row>
    <row r="77" spans="1:25" ht="15">
      <c r="A77" s="317"/>
      <c r="B77" s="130"/>
      <c r="C77" s="318"/>
      <c r="D77" s="318"/>
      <c r="E77" s="318"/>
      <c r="F77" s="130"/>
      <c r="G77" s="318"/>
      <c r="H77" s="318"/>
      <c r="I77" s="157"/>
      <c r="J77" s="130"/>
      <c r="K77" s="130"/>
      <c r="L77" s="130"/>
      <c r="M77" s="130"/>
      <c r="N77" s="131"/>
      <c r="O77" s="130"/>
      <c r="P77" s="130"/>
      <c r="Q77" s="130"/>
      <c r="R77" s="130"/>
      <c r="S77" s="130"/>
      <c r="T77" s="130"/>
      <c r="U77" s="130"/>
      <c r="V77" s="132"/>
      <c r="W77" s="132"/>
      <c r="X77" s="132"/>
      <c r="Y77" s="132"/>
    </row>
    <row r="78" spans="1:25" ht="15">
      <c r="A78" s="312"/>
      <c r="B78" s="130"/>
      <c r="C78" s="319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1"/>
      <c r="O78" s="130"/>
      <c r="P78" s="130"/>
      <c r="Q78" s="130"/>
      <c r="R78" s="130"/>
      <c r="S78" s="130"/>
      <c r="T78" s="130"/>
      <c r="U78" s="130"/>
      <c r="V78" s="132"/>
      <c r="W78" s="132"/>
      <c r="X78" s="132"/>
      <c r="Y78" s="132"/>
    </row>
    <row r="79" spans="1:25" ht="15">
      <c r="A79" s="320"/>
      <c r="B79" s="310"/>
      <c r="C79" s="315"/>
      <c r="D79" s="315"/>
      <c r="E79" s="315"/>
      <c r="F79" s="315"/>
      <c r="G79" s="315"/>
      <c r="H79" s="315"/>
      <c r="I79" s="316"/>
      <c r="J79" s="321"/>
      <c r="K79" s="131"/>
      <c r="L79" s="131"/>
      <c r="M79" s="131"/>
      <c r="N79" s="131"/>
      <c r="O79" s="130"/>
      <c r="P79" s="130"/>
      <c r="Q79" s="130"/>
      <c r="R79" s="130"/>
      <c r="S79" s="130"/>
      <c r="T79" s="130"/>
      <c r="U79" s="130"/>
      <c r="V79" s="132"/>
      <c r="W79" s="132"/>
      <c r="X79" s="132"/>
      <c r="Y79" s="132"/>
    </row>
    <row r="80" spans="1:25" ht="12.75">
      <c r="A80" s="322"/>
      <c r="B80" s="322"/>
      <c r="C80" s="129"/>
      <c r="D80" s="129"/>
      <c r="E80" s="305"/>
      <c r="F80" s="305"/>
      <c r="G80" s="305"/>
      <c r="H80" s="305"/>
      <c r="I80" s="129"/>
      <c r="J80" s="130"/>
      <c r="K80" s="146"/>
      <c r="L80" s="146"/>
      <c r="M80" s="146"/>
      <c r="N80" s="146"/>
      <c r="O80" s="130"/>
      <c r="P80" s="130"/>
      <c r="Q80" s="130"/>
      <c r="R80" s="130"/>
      <c r="S80" s="130"/>
      <c r="T80" s="130"/>
      <c r="U80" s="130"/>
      <c r="V80" s="132"/>
      <c r="W80" s="132"/>
      <c r="X80" s="132"/>
      <c r="Y80" s="132"/>
    </row>
    <row r="81" spans="1:25" ht="12.75">
      <c r="A81" s="323"/>
      <c r="B81" s="309"/>
      <c r="C81" s="129"/>
      <c r="D81" s="129"/>
      <c r="E81" s="305"/>
      <c r="F81" s="305"/>
      <c r="G81" s="305"/>
      <c r="H81" s="305"/>
      <c r="I81" s="129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2"/>
      <c r="W81" s="132"/>
      <c r="X81" s="132"/>
      <c r="Y81" s="132"/>
    </row>
    <row r="82" spans="1:25" ht="12.75">
      <c r="A82" s="324"/>
      <c r="B82" s="318"/>
      <c r="C82" s="129"/>
      <c r="D82" s="129"/>
      <c r="E82" s="305"/>
      <c r="F82" s="305"/>
      <c r="G82" s="305"/>
      <c r="H82" s="305"/>
      <c r="I82" s="129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2"/>
      <c r="W82" s="132"/>
      <c r="X82" s="132"/>
      <c r="Y82" s="132"/>
    </row>
    <row r="83" spans="1:25" ht="12.75">
      <c r="A83" s="325"/>
      <c r="B83" s="312"/>
      <c r="C83" s="129"/>
      <c r="D83" s="129"/>
      <c r="E83" s="305"/>
      <c r="F83" s="305"/>
      <c r="G83" s="305"/>
      <c r="H83" s="305"/>
      <c r="I83" s="129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2"/>
      <c r="W83" s="132"/>
      <c r="X83" s="132"/>
      <c r="Y83" s="132"/>
    </row>
    <row r="84" spans="1:25" ht="15">
      <c r="A84" s="325"/>
      <c r="B84" s="312"/>
      <c r="C84" s="134"/>
      <c r="D84" s="134"/>
      <c r="E84" s="134"/>
      <c r="F84" s="134"/>
      <c r="G84" s="134"/>
      <c r="H84" s="134"/>
      <c r="I84" s="134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2"/>
      <c r="W84" s="132"/>
      <c r="X84" s="132"/>
      <c r="Y84" s="132"/>
    </row>
    <row r="85" spans="1:25" ht="15.75">
      <c r="A85" s="326"/>
      <c r="B85" s="312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2"/>
      <c r="W85" s="132"/>
      <c r="X85" s="132"/>
      <c r="Y85" s="132"/>
    </row>
    <row r="86" spans="1:25" ht="12.75">
      <c r="A86" s="314"/>
      <c r="B86" s="157"/>
      <c r="C86" s="130"/>
      <c r="D86" s="130"/>
      <c r="E86" s="130"/>
      <c r="F86" s="130"/>
      <c r="G86" s="130"/>
      <c r="H86" s="130"/>
      <c r="I86" s="130"/>
      <c r="J86" s="156"/>
      <c r="K86" s="156"/>
      <c r="L86" s="156"/>
      <c r="M86" s="156"/>
      <c r="N86" s="157"/>
      <c r="O86" s="130"/>
      <c r="P86" s="130"/>
      <c r="Q86" s="130"/>
      <c r="R86" s="130"/>
      <c r="S86" s="130"/>
      <c r="T86" s="130"/>
      <c r="U86" s="130"/>
      <c r="V86" s="132"/>
      <c r="W86" s="132"/>
      <c r="X86" s="132"/>
      <c r="Y86" s="132"/>
    </row>
    <row r="87" spans="1:25" ht="15">
      <c r="A87" s="327"/>
      <c r="B87" s="132"/>
      <c r="C87" s="131"/>
      <c r="D87" s="131"/>
      <c r="E87" s="131"/>
      <c r="F87" s="131"/>
      <c r="G87" s="131"/>
      <c r="H87" s="131"/>
      <c r="I87" s="163"/>
      <c r="J87" s="130"/>
      <c r="K87" s="130"/>
      <c r="L87" s="130"/>
      <c r="M87" s="130"/>
      <c r="N87" s="131"/>
      <c r="O87" s="130"/>
      <c r="P87" s="130"/>
      <c r="Q87" s="130"/>
      <c r="R87" s="130"/>
      <c r="S87" s="130"/>
      <c r="T87" s="130"/>
      <c r="U87" s="130"/>
      <c r="V87" s="132"/>
      <c r="W87" s="132"/>
      <c r="X87" s="132"/>
      <c r="Y87" s="132"/>
    </row>
    <row r="88" spans="1:25" ht="15">
      <c r="A88" s="317"/>
      <c r="B88" s="130"/>
      <c r="C88" s="328"/>
      <c r="D88" s="309"/>
      <c r="E88" s="309"/>
      <c r="F88" s="130"/>
      <c r="G88" s="313"/>
      <c r="H88" s="313"/>
      <c r="I88" s="329"/>
      <c r="J88" s="130"/>
      <c r="K88" s="130"/>
      <c r="L88" s="130"/>
      <c r="M88" s="130"/>
      <c r="N88" s="131"/>
      <c r="O88" s="130"/>
      <c r="P88" s="130"/>
      <c r="Q88" s="130"/>
      <c r="R88" s="130"/>
      <c r="S88" s="130"/>
      <c r="T88" s="130"/>
      <c r="U88" s="130"/>
      <c r="V88" s="132"/>
      <c r="W88" s="132"/>
      <c r="X88" s="132"/>
      <c r="Y88" s="132"/>
    </row>
    <row r="89" spans="1:25" ht="15">
      <c r="A89" s="132"/>
      <c r="B89" s="330"/>
      <c r="C89" s="313"/>
      <c r="D89" s="309"/>
      <c r="E89" s="309"/>
      <c r="F89" s="130"/>
      <c r="G89" s="313"/>
      <c r="H89" s="313"/>
      <c r="I89" s="329"/>
      <c r="J89" s="130"/>
      <c r="K89" s="130"/>
      <c r="L89" s="130"/>
      <c r="M89" s="130"/>
      <c r="N89" s="131"/>
      <c r="O89" s="130"/>
      <c r="P89" s="130"/>
      <c r="Q89" s="130"/>
      <c r="R89" s="130"/>
      <c r="S89" s="130"/>
      <c r="T89" s="130"/>
      <c r="U89" s="130"/>
      <c r="V89" s="132"/>
      <c r="W89" s="132"/>
      <c r="X89" s="132"/>
      <c r="Y89" s="132"/>
    </row>
    <row r="90" spans="1:25" ht="15">
      <c r="A90" s="331"/>
      <c r="B90" s="332"/>
      <c r="C90" s="319"/>
      <c r="D90" s="309"/>
      <c r="E90" s="309"/>
      <c r="F90" s="130"/>
      <c r="G90" s="130"/>
      <c r="H90" s="130"/>
      <c r="I90" s="130"/>
      <c r="J90" s="130"/>
      <c r="K90" s="130"/>
      <c r="L90" s="130"/>
      <c r="M90" s="130"/>
      <c r="N90" s="131"/>
      <c r="O90" s="130"/>
      <c r="P90" s="130"/>
      <c r="Q90" s="130"/>
      <c r="R90" s="130"/>
      <c r="S90" s="130"/>
      <c r="T90" s="130"/>
      <c r="U90" s="130"/>
      <c r="V90" s="132"/>
      <c r="W90" s="132"/>
      <c r="X90" s="132"/>
      <c r="Y90" s="132"/>
    </row>
    <row r="91" spans="1:25" ht="15">
      <c r="A91" s="304"/>
      <c r="B91" s="333"/>
      <c r="C91" s="325"/>
      <c r="D91" s="112"/>
      <c r="E91" s="309"/>
      <c r="F91" s="309"/>
      <c r="G91" s="130"/>
      <c r="H91" s="130"/>
      <c r="I91" s="130"/>
      <c r="J91" s="163"/>
      <c r="K91" s="131"/>
      <c r="L91" s="131"/>
      <c r="M91" s="131"/>
      <c r="N91" s="131"/>
      <c r="O91" s="130"/>
      <c r="P91" s="130"/>
      <c r="Q91" s="130"/>
      <c r="R91" s="130"/>
      <c r="S91" s="130"/>
      <c r="T91" s="130"/>
      <c r="U91" s="130"/>
      <c r="V91" s="132"/>
      <c r="W91" s="132"/>
      <c r="X91" s="132"/>
      <c r="Y91" s="132"/>
    </row>
    <row r="92" spans="1:25" ht="12.75">
      <c r="A92" s="304"/>
      <c r="B92" s="333"/>
      <c r="C92" s="325"/>
      <c r="D92" s="112"/>
      <c r="E92" s="309"/>
      <c r="F92" s="309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2"/>
      <c r="W92" s="132"/>
      <c r="X92" s="132"/>
      <c r="Y92" s="132"/>
    </row>
    <row r="93" spans="1:25" ht="12.75">
      <c r="A93" s="306"/>
      <c r="B93" s="333"/>
      <c r="C93" s="325"/>
      <c r="D93" s="112"/>
      <c r="E93" s="309"/>
      <c r="F93" s="309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2"/>
      <c r="W93" s="132"/>
      <c r="X93" s="132"/>
      <c r="Y93" s="132"/>
    </row>
    <row r="94" spans="1:22" ht="12.75">
      <c r="A94" s="306"/>
      <c r="B94" s="333"/>
      <c r="C94" s="157"/>
      <c r="D94" s="157"/>
      <c r="E94" s="157"/>
      <c r="F94" s="157"/>
      <c r="G94" s="157"/>
      <c r="H94" s="157"/>
      <c r="I94" s="156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2"/>
    </row>
    <row r="95" spans="1:22" ht="12.75">
      <c r="A95" s="334"/>
      <c r="B95" s="310"/>
      <c r="C95" s="132"/>
      <c r="D95" s="132"/>
      <c r="E95" s="132"/>
      <c r="F95" s="132"/>
      <c r="G95" s="132"/>
      <c r="H95" s="132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2"/>
    </row>
    <row r="96" spans="1:22" ht="12.7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2"/>
    </row>
    <row r="97" spans="1:22" ht="12.75">
      <c r="A97" s="130"/>
      <c r="B97" s="130"/>
      <c r="C97" s="330"/>
      <c r="D97" s="330"/>
      <c r="E97" s="3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2"/>
    </row>
    <row r="98" spans="1:22" ht="12.75">
      <c r="A98" s="130"/>
      <c r="B98" s="130"/>
      <c r="C98" s="332"/>
      <c r="D98" s="335"/>
      <c r="E98" s="335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2"/>
    </row>
    <row r="99" spans="1:22" ht="15">
      <c r="A99" s="130"/>
      <c r="B99" s="130"/>
      <c r="C99" s="336"/>
      <c r="D99" s="336"/>
      <c r="E99" s="336"/>
      <c r="F99" s="337"/>
      <c r="G99" s="131"/>
      <c r="H99" s="131"/>
      <c r="I99" s="163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2"/>
    </row>
    <row r="100" spans="1:22" ht="12.75">
      <c r="A100" s="130"/>
      <c r="B100" s="130"/>
      <c r="C100" s="336"/>
      <c r="D100" s="336"/>
      <c r="E100" s="336"/>
      <c r="F100" s="338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2"/>
    </row>
    <row r="101" spans="1:22" ht="12.75">
      <c r="A101" s="130"/>
      <c r="B101" s="130"/>
      <c r="C101" s="336"/>
      <c r="D101" s="336"/>
      <c r="E101" s="336"/>
      <c r="F101" s="338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2"/>
    </row>
    <row r="102" spans="1:22" ht="12.75">
      <c r="A102" s="130"/>
      <c r="B102" s="130"/>
      <c r="C102" s="336"/>
      <c r="D102" s="336"/>
      <c r="E102" s="336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2"/>
    </row>
    <row r="103" spans="1:22" ht="12.75">
      <c r="A103" s="130"/>
      <c r="B103" s="130"/>
      <c r="C103" s="310"/>
      <c r="D103" s="310"/>
      <c r="E103" s="31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2"/>
    </row>
    <row r="104" spans="1:22" ht="12.75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2"/>
    </row>
    <row r="105" spans="1:22" ht="12.7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2"/>
    </row>
    <row r="106" spans="1:22" ht="12.7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2"/>
    </row>
    <row r="107" spans="1:22" ht="12.7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2"/>
    </row>
    <row r="108" spans="1:22" ht="12.7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2"/>
    </row>
    <row r="109" spans="1:22" ht="12.7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2"/>
    </row>
    <row r="110" spans="1:22" ht="12.75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2"/>
    </row>
    <row r="111" spans="1:22" ht="12.75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2"/>
    </row>
    <row r="112" spans="1:22" ht="12.75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2"/>
    </row>
    <row r="113" spans="1:22" ht="12.75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2"/>
    </row>
    <row r="114" spans="1:22" ht="12.75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2"/>
    </row>
    <row r="115" spans="1:22" ht="12.75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2"/>
    </row>
    <row r="116" spans="1:21" ht="12.75">
      <c r="A116" s="176"/>
      <c r="B116" s="176"/>
      <c r="C116" s="130"/>
      <c r="D116" s="130"/>
      <c r="E116" s="130"/>
      <c r="F116" s="130"/>
      <c r="G116" s="130"/>
      <c r="H116" s="130"/>
      <c r="I116" s="130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</row>
    <row r="117" spans="1:21" ht="12.75">
      <c r="A117" s="176"/>
      <c r="B117" s="176"/>
      <c r="C117" s="130"/>
      <c r="D117" s="130"/>
      <c r="E117" s="130"/>
      <c r="F117" s="130"/>
      <c r="G117" s="130"/>
      <c r="H117" s="130"/>
      <c r="I117" s="130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</row>
    <row r="118" spans="1:21" ht="12.75">
      <c r="A118" s="176"/>
      <c r="B118" s="176"/>
      <c r="C118" s="130"/>
      <c r="D118" s="130"/>
      <c r="E118" s="130"/>
      <c r="F118" s="130"/>
      <c r="G118" s="130"/>
      <c r="H118" s="130"/>
      <c r="I118" s="130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</row>
    <row r="119" spans="1:21" ht="12.75">
      <c r="A119" s="176"/>
      <c r="B119" s="176"/>
      <c r="C119" s="130"/>
      <c r="D119" s="130"/>
      <c r="E119" s="130"/>
      <c r="F119" s="130"/>
      <c r="G119" s="130"/>
      <c r="H119" s="130"/>
      <c r="I119" s="130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</row>
    <row r="120" spans="1:21" ht="12.75">
      <c r="A120" s="176"/>
      <c r="B120" s="176"/>
      <c r="C120" s="130"/>
      <c r="D120" s="130"/>
      <c r="E120" s="130"/>
      <c r="F120" s="130"/>
      <c r="G120" s="130"/>
      <c r="H120" s="130"/>
      <c r="I120" s="130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</row>
    <row r="121" spans="3:9" ht="12.75">
      <c r="C121" s="130"/>
      <c r="D121" s="130"/>
      <c r="E121" s="130"/>
      <c r="F121" s="130"/>
      <c r="G121" s="130"/>
      <c r="H121" s="130"/>
      <c r="I121" s="130"/>
    </row>
    <row r="122" spans="3:9" ht="12.75">
      <c r="C122" s="130"/>
      <c r="D122" s="130"/>
      <c r="E122" s="130"/>
      <c r="F122" s="130"/>
      <c r="G122" s="130"/>
      <c r="H122" s="130"/>
      <c r="I122" s="130"/>
    </row>
    <row r="123" spans="3:9" ht="12.75">
      <c r="C123" s="130"/>
      <c r="D123" s="130"/>
      <c r="E123" s="130"/>
      <c r="F123" s="130"/>
      <c r="G123" s="130"/>
      <c r="H123" s="130"/>
      <c r="I123" s="130"/>
    </row>
    <row r="124" spans="3:9" ht="12.75">
      <c r="C124" s="176"/>
      <c r="D124" s="176"/>
      <c r="E124" s="176"/>
      <c r="F124" s="176"/>
      <c r="G124" s="176"/>
      <c r="H124" s="176"/>
      <c r="I124" s="176"/>
    </row>
    <row r="125" spans="3:9" ht="12.75">
      <c r="C125" s="176"/>
      <c r="D125" s="176"/>
      <c r="E125" s="176"/>
      <c r="F125" s="176"/>
      <c r="G125" s="176"/>
      <c r="H125" s="176"/>
      <c r="I125" s="176"/>
    </row>
    <row r="126" spans="3:9" ht="12.75">
      <c r="C126" s="176"/>
      <c r="D126" s="176"/>
      <c r="E126" s="176"/>
      <c r="F126" s="176"/>
      <c r="G126" s="176"/>
      <c r="H126" s="176"/>
      <c r="I126" s="176"/>
    </row>
    <row r="127" spans="3:9" ht="12.75">
      <c r="C127" s="176"/>
      <c r="D127" s="176"/>
      <c r="E127" s="176"/>
      <c r="F127" s="176"/>
      <c r="G127" s="176"/>
      <c r="H127" s="176"/>
      <c r="I127" s="176"/>
    </row>
    <row r="128" spans="3:9" ht="12.75">
      <c r="C128" s="176"/>
      <c r="D128" s="176"/>
      <c r="E128" s="176"/>
      <c r="F128" s="176"/>
      <c r="G128" s="176"/>
      <c r="H128" s="176"/>
      <c r="I128" s="176"/>
    </row>
  </sheetData>
  <sheetProtection selectLockedCells="1" selectUnlockedCells="1"/>
  <printOptions/>
  <pageMargins left="0.15748031496062992" right="0.1968503937007874" top="1.3385826771653544" bottom="0.5118110236220472" header="0.1968503937007874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Peace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Florica Lup</dc:creator>
  <cp:keywords/>
  <dc:description/>
  <cp:lastModifiedBy>Florica Lup</cp:lastModifiedBy>
  <cp:lastPrinted>2016-01-07T08:02:37Z</cp:lastPrinted>
  <dcterms:created xsi:type="dcterms:W3CDTF">2016-01-06T20:25:12Z</dcterms:created>
  <dcterms:modified xsi:type="dcterms:W3CDTF">2016-02-02T15:30:10Z</dcterms:modified>
  <cp:category/>
  <cp:version/>
  <cp:contentType/>
  <cp:contentStatus/>
</cp:coreProperties>
</file>